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Escritorio\01 SADCAL\01 Clientes\01 Activos\04 Cursos con terceros\01 Cursos CAFICON\2025\20250221 DA PM RG\"/>
    </mc:Choice>
  </mc:AlternateContent>
  <xr:revisionPtr revIDLastSave="0" documentId="13_ncr:1_{CDED9D4E-65A0-43AB-ADE9-94D8A932B56E}" xr6:coauthVersionLast="47" xr6:coauthVersionMax="47" xr10:uidLastSave="{00000000-0000-0000-0000-000000000000}"/>
  <bookViews>
    <workbookView xWindow="-120" yWindow="-120" windowWidth="29040" windowHeight="15720" tabRatio="845" xr2:uid="{00000000-000D-0000-FFFF-FFFF00000000}"/>
  </bookViews>
  <sheets>
    <sheet name="DATOS DE LA EMPRESA" sheetId="89" r:id="rId1"/>
    <sheet name="INGRESOS NOMINALES" sheetId="122" r:id="rId2"/>
    <sheet name="AJUSTE ANUAL POR INFLACION" sheetId="44" r:id="rId3"/>
    <sheet name="INGRESOS ACUMULABLES" sheetId="139" r:id="rId4"/>
    <sheet name="MANO DE OBRA" sheetId="129" r:id="rId5"/>
    <sheet name="SUELDOS Y ASIMILADOS" sheetId="123" r:id="rId6"/>
    <sheet name="GASTOS" sheetId="124" r:id="rId7"/>
    <sheet name="DEDUCCIONES DE LA NOMINA" sheetId="125" r:id="rId8"/>
    <sheet name="INVERSIONES" sheetId="105" r:id="rId9"/>
    <sheet name="COMPRAS" sheetId="61" r:id="rId10"/>
    <sheet name="COSTO DE LO VENDIDO" sheetId="128" r:id="rId11"/>
    <sheet name="DEDUCCIONES AUTORIZADAS" sheetId="127" r:id="rId12"/>
    <sheet name="PAGOS PROVISIONALES ISR" sheetId="90" r:id="rId13"/>
    <sheet name="ISR PERSONAS MORALES" sheetId="41" r:id="rId14"/>
    <sheet name="PTU GENERADA" sheetId="43" r:id="rId15"/>
    <sheet name="COEFICIENTE DE UTILIDAD" sheetId="104" r:id="rId16"/>
    <sheet name="SITUACION FINANCIERA" sheetId="98" r:id="rId17"/>
    <sheet name="RESULTADOS" sheetId="100" r:id="rId18"/>
    <sheet name="CONCILIACION CONTABL FISCAL" sheetId="39" r:id="rId19"/>
    <sheet name="HOJA_1" sheetId="117" state="hidden" r:id="rId20"/>
    <sheet name="HOJA_2" sheetId="118" state="hidden" r:id="rId21"/>
    <sheet name="HOJA_3" sheetId="119" state="hidden" r:id="rId22"/>
    <sheet name="HOJA_4" sheetId="120" state="hidden" r:id="rId23"/>
    <sheet name="HOJA_5" sheetId="121" state="hidden" r:id="rId24"/>
    <sheet name="HOJA_6" sheetId="134" state="hidden" r:id="rId25"/>
    <sheet name="HOJA_7" sheetId="135" state="hidden" r:id="rId26"/>
    <sheet name="HOJA_8" sheetId="136" state="hidden" r:id="rId27"/>
    <sheet name="HOJA_9" sheetId="137" state="hidden" r:id="rId28"/>
    <sheet name="HOJA_10" sheetId="138" state="hidden" r:id="rId29"/>
  </sheets>
  <definedNames>
    <definedName name="ACTIVAR">'DATOS DE LA EMPRESA'!$K$12</definedName>
    <definedName name="_xlnm.Print_Area" localSheetId="2">'AJUSTE ANUAL POR INFLACION'!$B$1:$Q$51</definedName>
    <definedName name="_xlnm.Print_Area" localSheetId="9">COMPRAS!$B$1:$I$13</definedName>
    <definedName name="_xlnm.Print_Area" localSheetId="18">'CONCILIACION CONTABL FISCAL'!$B$1:$D$91</definedName>
    <definedName name="_xlnm.Print_Area" localSheetId="0">'DATOS DE LA EMPRESA'!$B$2:$G$16</definedName>
    <definedName name="_xlnm.Print_Area" localSheetId="13">'ISR PERSONAS MORALES'!$B$1:$E$39</definedName>
    <definedName name="_xlnm.Print_Area" localSheetId="4">'MANO DE OBRA'!$B$1:$E$27</definedName>
    <definedName name="_xlnm.Print_Area" localSheetId="12">'PAGOS PROVISIONALES ISR'!$B$1:$G$19</definedName>
    <definedName name="_xlnm.Print_Area" localSheetId="14">'PTU GENERADA'!$B$1:$E$20</definedName>
    <definedName name="_xlnm.Print_Area" localSheetId="17">RESULTADOS!$B$1:$E$63</definedName>
    <definedName name="_xlnm.Print_Area" localSheetId="16">'SITUACION FINANCIERA'!$B$1:$C$33</definedName>
    <definedName name="_xlnm.Print_Titles" localSheetId="17">RESULTADOS!$1:$7</definedName>
    <definedName name="_xlnm.Print_Titles" localSheetId="16">'SITUACION FINANCIERA'!$1:$5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6" i="90" l="1"/>
  <c r="E8" i="39"/>
  <c r="E7" i="39"/>
  <c r="E84" i="39"/>
  <c r="E69" i="39"/>
  <c r="E51" i="39"/>
  <c r="E31" i="39"/>
  <c r="E13" i="39"/>
  <c r="C84" i="39"/>
  <c r="C69" i="39"/>
  <c r="C51" i="39"/>
  <c r="C31" i="39"/>
  <c r="C64" i="98"/>
  <c r="C43" i="98"/>
  <c r="C5" i="100"/>
  <c r="G5" i="100" s="1"/>
  <c r="C5" i="39"/>
  <c r="E5" i="39" s="1"/>
  <c r="I51" i="100"/>
  <c r="I40" i="100"/>
  <c r="I39" i="100"/>
  <c r="I41" i="100" s="1"/>
  <c r="I38" i="100"/>
  <c r="I37" i="100"/>
  <c r="I36" i="100"/>
  <c r="I35" i="100"/>
  <c r="I34" i="100"/>
  <c r="I33" i="100"/>
  <c r="I32" i="100"/>
  <c r="I31" i="100"/>
  <c r="I30" i="100"/>
  <c r="I29" i="100"/>
  <c r="I28" i="100"/>
  <c r="I27" i="100"/>
  <c r="I24" i="100"/>
  <c r="I20" i="100"/>
  <c r="I19" i="100"/>
  <c r="I18" i="100"/>
  <c r="I15" i="100"/>
  <c r="I14" i="100"/>
  <c r="I17" i="100" s="1"/>
  <c r="I21" i="100" s="1"/>
  <c r="I23" i="100" s="1"/>
  <c r="H12" i="100"/>
  <c r="G12" i="100"/>
  <c r="I11" i="100"/>
  <c r="I10" i="100"/>
  <c r="I9" i="100"/>
  <c r="I8" i="100"/>
  <c r="I12" i="100" s="1"/>
  <c r="E64" i="98"/>
  <c r="E55" i="98"/>
  <c r="E66" i="98" s="1"/>
  <c r="E53" i="98"/>
  <c r="E43" i="98"/>
  <c r="E28" i="98"/>
  <c r="E18" i="98"/>
  <c r="E30" i="98" s="1"/>
  <c r="E12" i="39" l="1"/>
  <c r="I22" i="100"/>
  <c r="I42" i="100"/>
  <c r="E87" i="39" l="1"/>
  <c r="E86" i="39"/>
  <c r="I26" i="100"/>
  <c r="I25" i="100"/>
  <c r="C5" i="98"/>
  <c r="E5" i="98" s="1"/>
  <c r="E91" i="39" l="1"/>
  <c r="E90" i="39"/>
  <c r="I53" i="100"/>
  <c r="I52" i="100"/>
  <c r="C53" i="98"/>
  <c r="C28" i="98"/>
  <c r="C18" i="98"/>
  <c r="E95" i="39" l="1"/>
  <c r="E94" i="39"/>
  <c r="E98" i="39" s="1"/>
  <c r="I62" i="100"/>
  <c r="I63" i="100"/>
  <c r="C55" i="98"/>
  <c r="C66" i="98" s="1"/>
  <c r="C30" i="98"/>
  <c r="D19" i="43"/>
  <c r="F72" i="105"/>
  <c r="F74" i="105" s="1"/>
  <c r="D10" i="127" s="1"/>
  <c r="D72" i="105"/>
  <c r="C72" i="105"/>
  <c r="E9" i="105"/>
  <c r="E10" i="105"/>
  <c r="E11" i="105"/>
  <c r="E13" i="105"/>
  <c r="E14" i="105"/>
  <c r="E16" i="105"/>
  <c r="E17" i="105"/>
  <c r="E18" i="105"/>
  <c r="E19" i="105"/>
  <c r="E20" i="105"/>
  <c r="E22" i="105"/>
  <c r="E24" i="105"/>
  <c r="E26" i="105"/>
  <c r="E27" i="105"/>
  <c r="E29" i="105"/>
  <c r="E31" i="105"/>
  <c r="E72" i="105" s="1"/>
  <c r="E33" i="105"/>
  <c r="E34" i="105"/>
  <c r="E35" i="105"/>
  <c r="E37" i="105"/>
  <c r="E38" i="105"/>
  <c r="E39" i="105"/>
  <c r="E40" i="105"/>
  <c r="E41" i="105"/>
  <c r="E43" i="105"/>
  <c r="E44" i="105"/>
  <c r="E46" i="105"/>
  <c r="E48" i="105"/>
  <c r="E50" i="105"/>
  <c r="E52" i="105"/>
  <c r="E54" i="105"/>
  <c r="E56" i="105"/>
  <c r="E57" i="105"/>
  <c r="E58" i="105"/>
  <c r="E59" i="105"/>
  <c r="E60" i="105"/>
  <c r="E61" i="105"/>
  <c r="E62" i="105"/>
  <c r="E63" i="105"/>
  <c r="E64" i="105"/>
  <c r="E65" i="105"/>
  <c r="E66" i="105"/>
  <c r="E67" i="105"/>
  <c r="E68" i="105"/>
  <c r="E69" i="105"/>
  <c r="E70" i="105"/>
  <c r="E71" i="105"/>
  <c r="H8" i="125"/>
  <c r="H9" i="125"/>
  <c r="H10" i="125"/>
  <c r="H11" i="125"/>
  <c r="H12" i="125"/>
  <c r="H13" i="125"/>
  <c r="H14" i="125"/>
  <c r="H15" i="125"/>
  <c r="H16" i="125"/>
  <c r="H8" i="124"/>
  <c r="H9" i="124"/>
  <c r="H10" i="124"/>
  <c r="H11" i="124"/>
  <c r="H12" i="124"/>
  <c r="H13" i="124"/>
  <c r="H14" i="124"/>
  <c r="H15" i="124"/>
  <c r="H16" i="124"/>
  <c r="H17" i="124"/>
  <c r="H18" i="124"/>
  <c r="H19" i="124"/>
  <c r="H20" i="124"/>
  <c r="H21" i="124"/>
  <c r="H22" i="124"/>
  <c r="H23" i="124"/>
  <c r="H24" i="124"/>
  <c r="H25" i="124"/>
  <c r="H26" i="124"/>
  <c r="H27" i="124"/>
  <c r="H28" i="124"/>
  <c r="H29" i="124"/>
  <c r="H30" i="124"/>
  <c r="H31" i="124"/>
  <c r="H32" i="124"/>
  <c r="H33" i="124"/>
  <c r="H34" i="124"/>
  <c r="H35" i="124"/>
  <c r="H36" i="124"/>
  <c r="H37" i="124"/>
  <c r="H38" i="124"/>
  <c r="H39" i="124"/>
  <c r="H40" i="124"/>
  <c r="H41" i="124"/>
  <c r="H42" i="124"/>
  <c r="H43" i="124"/>
  <c r="H44" i="124"/>
  <c r="H45" i="124"/>
  <c r="H46" i="124"/>
  <c r="H47" i="124"/>
  <c r="H48" i="124"/>
  <c r="H49" i="124"/>
  <c r="H50" i="124"/>
  <c r="H51" i="124"/>
  <c r="H52" i="124"/>
  <c r="H53" i="124"/>
  <c r="H54" i="124"/>
  <c r="H55" i="124"/>
  <c r="H56" i="124"/>
  <c r="H57" i="124"/>
  <c r="H58" i="124"/>
  <c r="H59" i="124"/>
  <c r="H60" i="124"/>
  <c r="H61" i="124"/>
  <c r="H62" i="124"/>
  <c r="H63" i="124"/>
  <c r="H64" i="124"/>
  <c r="H65" i="124"/>
  <c r="H7" i="124"/>
  <c r="D10" i="104"/>
  <c r="D16" i="43"/>
  <c r="D10" i="43"/>
  <c r="D12" i="43" s="1"/>
  <c r="D32" i="41"/>
  <c r="D26" i="41"/>
  <c r="D22" i="128"/>
  <c r="D16" i="128"/>
  <c r="D13" i="128"/>
  <c r="D15" i="128"/>
  <c r="D14" i="128"/>
  <c r="E8" i="105"/>
  <c r="D7" i="139"/>
  <c r="B3" i="139"/>
  <c r="B1" i="139"/>
  <c r="D36" i="122"/>
  <c r="D21" i="43" l="1"/>
  <c r="E17" i="125"/>
  <c r="F17" i="125"/>
  <c r="F19" i="125" s="1"/>
  <c r="G17" i="125"/>
  <c r="G19" i="125" s="1"/>
  <c r="H7" i="125"/>
  <c r="D17" i="125"/>
  <c r="E18" i="125" l="1"/>
  <c r="E19" i="125"/>
  <c r="D18" i="125"/>
  <c r="D19" i="125" s="1"/>
  <c r="H17" i="125"/>
  <c r="F22" i="123"/>
  <c r="E21" i="123"/>
  <c r="E23" i="123" s="1"/>
  <c r="F17" i="123"/>
  <c r="H19" i="125" l="1"/>
  <c r="H18" i="125"/>
  <c r="D19" i="128" s="1"/>
  <c r="D25" i="129"/>
  <c r="E25" i="129"/>
  <c r="D44" i="44" l="1"/>
  <c r="B3" i="129"/>
  <c r="B1" i="129"/>
  <c r="D33" i="123" l="1"/>
  <c r="B3" i="128" l="1"/>
  <c r="B1" i="128"/>
  <c r="B3" i="127"/>
  <c r="B1" i="127"/>
  <c r="D9" i="127"/>
  <c r="B3" i="125"/>
  <c r="B1" i="125"/>
  <c r="F32" i="123"/>
  <c r="E31" i="123"/>
  <c r="E27" i="123"/>
  <c r="D26" i="123"/>
  <c r="D21" i="123"/>
  <c r="F21" i="123" s="1"/>
  <c r="D18" i="123"/>
  <c r="F13" i="123"/>
  <c r="H66" i="124"/>
  <c r="D8" i="127" s="1"/>
  <c r="B3" i="124"/>
  <c r="B1" i="124"/>
  <c r="D20" i="123" l="1"/>
  <c r="F20" i="123" s="1"/>
  <c r="F23" i="123" s="1"/>
  <c r="F31" i="123"/>
  <c r="F33" i="123" s="1"/>
  <c r="D38" i="123" s="1"/>
  <c r="E33" i="123"/>
  <c r="D27" i="129" l="1"/>
  <c r="E27" i="129"/>
  <c r="D41" i="123" s="1"/>
  <c r="D23" i="128" s="1"/>
  <c r="D23" i="123"/>
  <c r="D27" i="123" s="1"/>
  <c r="F27" i="123" s="1"/>
  <c r="D44" i="123" s="1"/>
  <c r="E26" i="123"/>
  <c r="E13" i="123"/>
  <c r="D13" i="123"/>
  <c r="E16" i="123" s="1"/>
  <c r="B3" i="123"/>
  <c r="B1" i="123"/>
  <c r="D40" i="123" l="1"/>
  <c r="D28" i="123"/>
  <c r="E18" i="123"/>
  <c r="F18" i="123" s="1"/>
  <c r="F16" i="123"/>
  <c r="E28" i="123"/>
  <c r="F26" i="123"/>
  <c r="F28" i="123" s="1"/>
  <c r="D37" i="123" s="1"/>
  <c r="D39" i="123" s="1"/>
  <c r="B3" i="122"/>
  <c r="B1" i="122"/>
  <c r="D42" i="123" l="1"/>
  <c r="D18" i="128"/>
  <c r="E18" i="90" l="1"/>
  <c r="D20" i="41" s="1"/>
  <c r="D18" i="90"/>
  <c r="D19" i="41" s="1"/>
  <c r="B3" i="105" l="1"/>
  <c r="B1" i="105"/>
  <c r="B3" i="104"/>
  <c r="B1" i="104"/>
  <c r="P22" i="44" l="1"/>
  <c r="P23" i="44"/>
  <c r="P24" i="44"/>
  <c r="P25" i="44"/>
  <c r="P26" i="44"/>
  <c r="P27" i="44"/>
  <c r="P28" i="44"/>
  <c r="P29" i="44"/>
  <c r="P30" i="44"/>
  <c r="P9" i="44"/>
  <c r="P10" i="44"/>
  <c r="P12" i="44"/>
  <c r="P13" i="44"/>
  <c r="P14" i="44"/>
  <c r="P15" i="44"/>
  <c r="P11" i="44" l="1"/>
  <c r="E51" i="100" l="1"/>
  <c r="E40" i="100" l="1"/>
  <c r="E39" i="100"/>
  <c r="E38" i="100"/>
  <c r="E37" i="100"/>
  <c r="E41" i="100" l="1"/>
  <c r="E28" i="100"/>
  <c r="E29" i="100"/>
  <c r="E30" i="100"/>
  <c r="E31" i="100"/>
  <c r="E32" i="100"/>
  <c r="E33" i="100"/>
  <c r="E34" i="100"/>
  <c r="E35" i="100"/>
  <c r="E36" i="100"/>
  <c r="E27" i="100"/>
  <c r="E24" i="100"/>
  <c r="E20" i="100"/>
  <c r="E19" i="100"/>
  <c r="E42" i="100" l="1"/>
  <c r="E9" i="100"/>
  <c r="D12" i="100"/>
  <c r="E10" i="100"/>
  <c r="E11" i="100"/>
  <c r="E14" i="100"/>
  <c r="E15" i="100"/>
  <c r="E8" i="100"/>
  <c r="C12" i="100"/>
  <c r="E18" i="100"/>
  <c r="B3" i="100"/>
  <c r="B1" i="100"/>
  <c r="D17" i="128" l="1"/>
  <c r="D30" i="128" s="1"/>
  <c r="E17" i="100"/>
  <c r="E21" i="100" s="1"/>
  <c r="E12" i="100"/>
  <c r="D24" i="128" l="1"/>
  <c r="D11" i="127" s="1"/>
  <c r="E23" i="100"/>
  <c r="E22" i="100"/>
  <c r="E25" i="100" l="1"/>
  <c r="E26" i="100"/>
  <c r="B3" i="98"/>
  <c r="B1" i="98"/>
  <c r="E53" i="100" l="1"/>
  <c r="E52" i="100"/>
  <c r="D10" i="61" l="1"/>
  <c r="D12" i="61" s="1"/>
  <c r="B1" i="43" l="1"/>
  <c r="B1" i="41"/>
  <c r="B1" i="90"/>
  <c r="B1" i="39"/>
  <c r="B1" i="44"/>
  <c r="B1" i="61"/>
  <c r="E31" i="44" l="1"/>
  <c r="F31" i="44"/>
  <c r="G31" i="44"/>
  <c r="H31" i="44"/>
  <c r="I31" i="44"/>
  <c r="J31" i="44"/>
  <c r="K31" i="44"/>
  <c r="L31" i="44"/>
  <c r="M31" i="44"/>
  <c r="N31" i="44"/>
  <c r="O31" i="44"/>
  <c r="D31" i="44"/>
  <c r="C43" i="44"/>
  <c r="C42" i="44"/>
  <c r="B3" i="44" l="1"/>
  <c r="F7" i="90" l="1"/>
  <c r="F8" i="90"/>
  <c r="F9" i="90"/>
  <c r="F10" i="90"/>
  <c r="F11" i="90"/>
  <c r="F12" i="90"/>
  <c r="F13" i="90"/>
  <c r="F14" i="90"/>
  <c r="F15" i="90"/>
  <c r="F16" i="90"/>
  <c r="F17" i="90"/>
  <c r="B3" i="43"/>
  <c r="B3" i="41"/>
  <c r="B3" i="90"/>
  <c r="B3" i="39"/>
  <c r="F18" i="90" l="1"/>
  <c r="B3" i="61"/>
  <c r="E16" i="44" l="1"/>
  <c r="F16" i="44"/>
  <c r="G16" i="44"/>
  <c r="H16" i="44"/>
  <c r="I16" i="44"/>
  <c r="J16" i="44"/>
  <c r="K16" i="44"/>
  <c r="L16" i="44"/>
  <c r="M16" i="44"/>
  <c r="N16" i="44"/>
  <c r="O16" i="44"/>
  <c r="D16" i="44"/>
  <c r="P8" i="44" l="1"/>
  <c r="P21" i="44" l="1"/>
  <c r="P20" i="44"/>
  <c r="P7" i="44"/>
  <c r="P31" i="44" l="1"/>
  <c r="P33" i="44" s="1"/>
  <c r="P16" i="44"/>
  <c r="P18" i="44" s="1"/>
  <c r="D37" i="44" l="1"/>
  <c r="D36" i="44"/>
  <c r="D38" i="44" l="1"/>
  <c r="D39" i="44"/>
  <c r="D48" i="44" l="1"/>
  <c r="D47" i="44"/>
  <c r="D12" i="127" s="1"/>
  <c r="D8" i="139" l="1"/>
  <c r="D10" i="139" s="1"/>
  <c r="D16" i="104"/>
  <c r="D6" i="41" l="1"/>
  <c r="D15" i="104"/>
  <c r="D17" i="104" l="1"/>
  <c r="D11" i="104" s="1"/>
  <c r="E63" i="100"/>
  <c r="C8" i="39" s="1"/>
  <c r="E62" i="100"/>
  <c r="C7" i="39" s="1"/>
  <c r="C12" i="39" l="1"/>
  <c r="C13" i="39"/>
  <c r="C86" i="39" l="1"/>
  <c r="C87" i="39"/>
  <c r="D12" i="104"/>
  <c r="C91" i="39" l="1"/>
  <c r="C90" i="39"/>
  <c r="D43" i="123"/>
  <c r="D7" i="127" s="1"/>
  <c r="D66" i="124"/>
  <c r="F66" i="124"/>
  <c r="G66" i="124"/>
  <c r="E66" i="124"/>
  <c r="D14" i="127" l="1"/>
  <c r="D7" i="41" s="1"/>
  <c r="D8" i="41" s="1"/>
  <c r="C94" i="39"/>
  <c r="C95" i="39"/>
  <c r="D11" i="41" l="1"/>
  <c r="D10" i="41"/>
  <c r="C98" i="39"/>
  <c r="D13" i="41" l="1"/>
  <c r="D14" i="41" s="1"/>
  <c r="D16" i="41" s="1"/>
  <c r="D22" i="41" s="1"/>
  <c r="D21" i="41" l="1"/>
  <c r="D27" i="41" s="1"/>
  <c r="D28" i="4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Javier Perez</author>
  </authors>
  <commentList>
    <comment ref="D1" authorId="0" shapeId="0" xr:uid="{00000000-0006-0000-1300-000001000000}">
      <text>
        <r>
          <rPr>
            <b/>
            <sz val="9"/>
            <color indexed="81"/>
            <rFont val="Tahoma"/>
            <family val="2"/>
          </rPr>
          <t xml:space="preserve">
Se sugiere la captura de números enteros, sin decimales, en esta hoja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Javier Perez</author>
  </authors>
  <commentList>
    <comment ref="D1" authorId="0" shapeId="0" xr:uid="{00000000-0006-0000-0600-000001000000}">
      <text>
        <r>
          <rPr>
            <b/>
            <sz val="9"/>
            <color indexed="81"/>
            <rFont val="Tahoma"/>
            <family val="2"/>
          </rPr>
          <t xml:space="preserve">
Se sugiere la captura de números enteros, sin decimales, en esta hoja
</t>
        </r>
      </text>
    </comment>
  </commentList>
</comments>
</file>

<file path=xl/sharedStrings.xml><?xml version="1.0" encoding="utf-8"?>
<sst xmlns="http://schemas.openxmlformats.org/spreadsheetml/2006/main" count="943" uniqueCount="524">
  <si>
    <t>DEUDAS</t>
  </si>
  <si>
    <t>TOTAL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</si>
  <si>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</si>
  <si>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</si>
  <si>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</si>
  <si>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</si>
  <si>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</si>
  <si>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</si>
  <si>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</si>
  <si>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</si>
  <si>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CREDITOS</t>
  </si>
  <si>
    <t>RESULTADO FISCAL</t>
  </si>
  <si>
    <t>PTU</t>
  </si>
  <si>
    <t>SUMA</t>
  </si>
  <si>
    <t>DEDUCCIONES AUTORIZADAS</t>
  </si>
  <si>
    <t>INGRESOS ACUMULABLES</t>
  </si>
  <si>
    <t>IMPUESTOS POR PAGAR</t>
  </si>
  <si>
    <t>BANCOS</t>
  </si>
  <si>
    <t>CLIENTES</t>
  </si>
  <si>
    <t>ACREEDORES DIVERSOS</t>
  </si>
  <si>
    <t>OTROS PRODUCTOS</t>
  </si>
  <si>
    <t>COSTO DE VENTAS</t>
  </si>
  <si>
    <t>COEFICIENTE DE UTILIDAD</t>
  </si>
  <si>
    <t>ENERO</t>
  </si>
  <si>
    <t>FEBRERO</t>
  </si>
  <si>
    <t>MARZO</t>
  </si>
  <si>
    <t>ABRIL</t>
  </si>
  <si>
    <t>PROVEEDORES</t>
  </si>
  <si>
    <t>CONCEPTO</t>
  </si>
  <si>
    <t>IMPORTE</t>
  </si>
  <si>
    <t>INGRESOS NOMINALES</t>
  </si>
  <si>
    <t>( + )</t>
  </si>
  <si>
    <t>INGRESOS FISCALES NO CONTABLES</t>
  </si>
  <si>
    <t>AJUSTE ANUAL POR INFLACION ACUMULABLE</t>
  </si>
  <si>
    <t>ANTICIPO DE CLIENTES</t>
  </si>
  <si>
    <t>INTERESES MORATORIOS EFECTIVAMENTE COBRADOS</t>
  </si>
  <si>
    <t>GANANCIA EN LA ENAJENACION DE ACCIONES O POR REEMBOLSO DE CAPITAL</t>
  </si>
  <si>
    <t>GANANCIA EN LA ENAJENACION DE TERRENOS Y ACTIVO FIJO</t>
  </si>
  <si>
    <t>INVENTARIO ACUMULABLE DEL EJERCICIO</t>
  </si>
  <si>
    <t>OTROS INGRESOS FISCALES NO CONTABLES</t>
  </si>
  <si>
    <t>DEDUCCIONES CONTABLES NO FISCALES</t>
  </si>
  <si>
    <t>COSTO DE VENTAS CONTABLE</t>
  </si>
  <si>
    <t>PERDIDA EN PARTICIPACION SUBSIDIARIA</t>
  </si>
  <si>
    <t>( - )</t>
  </si>
  <si>
    <t>DEDUCCIONES FISCALES NO CONTABLES</t>
  </si>
  <si>
    <t>AJUSTE ANUAL POR INFLACION DEDUCIBLE</t>
  </si>
  <si>
    <t>COSTO DE LO VENDIDO FISCAL</t>
  </si>
  <si>
    <t>MAQUILAS</t>
  </si>
  <si>
    <t>GASTOS INDIRECTOS DE FABRICACION</t>
  </si>
  <si>
    <t>DEDUCCION DE INVERSIONES</t>
  </si>
  <si>
    <t>PERDIDA FISCAL EN ENAJENACION DE ACCIONES</t>
  </si>
  <si>
    <t>INGRESOS CONTABLES NO FISCALES</t>
  </si>
  <si>
    <t>SALDOS A FAVOR DE IMPUESTOS Y SU ACTUALIZACION</t>
  </si>
  <si>
    <t>UTILIDAD CONTABLE EN ENAJENACION DE ACTIVO FIJO</t>
  </si>
  <si>
    <t>UTILIDAD CONTABLE EN ENAJENACION DE ACCIONES</t>
  </si>
  <si>
    <t>UTILIDAD EN PARTICIPACION SUBSIDIARIA</t>
  </si>
  <si>
    <t>OTROS INGRESOS CONTABLES NO FISCALES</t>
  </si>
  <si>
    <t>( = )</t>
  </si>
  <si>
    <t>UTILIDAD O PERDIDA FISCAL ANTES DE PTU</t>
  </si>
  <si>
    <t>INVENTARIO INICIAL</t>
  </si>
  <si>
    <t>OTROS GASTOS</t>
  </si>
  <si>
    <t>TOTAL DE INGRESOS ACUMULABLES</t>
  </si>
  <si>
    <t>PTU PAGADA EN EL EJERCICIO</t>
  </si>
  <si>
    <t>UTILIDAD FISCAL DEL EJERCICIO</t>
  </si>
  <si>
    <t>PERDIDA FISCAL DEL EJERCICIO</t>
  </si>
  <si>
    <t>PERDIDAS FISCALES DE EJERCICIOS ANTERIORES QUE SE APLICAN EN EL EJERCICIO</t>
  </si>
  <si>
    <t>IMPUESTO SOBRE LA RENTA DEL EJERCICIO</t>
  </si>
  <si>
    <t>ISR A CARGO DEL EJERCICIO</t>
  </si>
  <si>
    <t>ISR A FAVOR DEL EJERCICIO</t>
  </si>
  <si>
    <t>( / )</t>
  </si>
  <si>
    <t>COEFICIENTE DEUTILIDAD</t>
  </si>
  <si>
    <t>SALDO PROMEDIO ANUAL DE LOS CREDITOS</t>
  </si>
  <si>
    <t>SALDO PROMEDIO ANUAL DE LAS DEUDAS</t>
  </si>
  <si>
    <t>FACTOR DE AJUSTE ANUAL</t>
  </si>
  <si>
    <t>INVERSIONES EN VALORES</t>
  </si>
  <si>
    <t>CREDITOS BANCARIOS LARGO PLAZO</t>
  </si>
  <si>
    <t>TOTAL DE DEDUCCIONES AUTORIZADAS</t>
  </si>
  <si>
    <t>( X )</t>
  </si>
  <si>
    <t>EJERCICIO</t>
  </si>
  <si>
    <t>INVENTARIO DISPONIBLE</t>
  </si>
  <si>
    <t>UTILIDAD ANTES DE IMPUESTOS</t>
  </si>
  <si>
    <t>PERDIDA ANTES DE IMPUESTOS</t>
  </si>
  <si>
    <t>ISR</t>
  </si>
  <si>
    <t>IETU</t>
  </si>
  <si>
    <t>UTILIDAD NETA</t>
  </si>
  <si>
    <t>PERDIDA NETA</t>
  </si>
  <si>
    <t>ESTADO DE RESULTADOS</t>
  </si>
  <si>
    <t>PARTICIPACION DE LOS TRABAJADORES EN LAS UTILIDADES</t>
  </si>
  <si>
    <t>IMPUESTO RETENIDO AL CONTRIBUYENTE</t>
  </si>
  <si>
    <t>MES</t>
  </si>
  <si>
    <t>NOMBRE DE LA EMPRESA</t>
  </si>
  <si>
    <t>PAGOS PROVISIONALES DE ISR</t>
  </si>
  <si>
    <t xml:space="preserve">PARTICIPACION DE LAS UTILIDADES </t>
  </si>
  <si>
    <t>ISR RETENIDO</t>
  </si>
  <si>
    <t>PAGO PROVISIONAL</t>
  </si>
  <si>
    <t>TOTAL PAGOS PROVISIONALES</t>
  </si>
  <si>
    <t>OTRAS DEUDAS</t>
  </si>
  <si>
    <t>MAYOR SALDO PROMEDIO ANUAL DE LOS CREDITOS</t>
  </si>
  <si>
    <t>MAYOR SALDO PROMEDIO ANUAL DE LAS DEUDAS</t>
  </si>
  <si>
    <t>SALDO PROMEDIO ANUAL DE LOS CREDITOS Y DEUDAS</t>
  </si>
  <si>
    <t>AJUSTE ANUAL POR INFLACIÓN</t>
  </si>
  <si>
    <t>DECLARACION ANUAL PERSONAS MORALES</t>
  </si>
  <si>
    <t>RFC</t>
  </si>
  <si>
    <t>INVENTARIO FINAL</t>
  </si>
  <si>
    <t>AJUSTE ANUAL POR INFLACION</t>
  </si>
  <si>
    <t>SALDOS A FAVOR DE CONTRIBUCIONES</t>
  </si>
  <si>
    <t>OTRAS CUENTAS POR COBRAR</t>
  </si>
  <si>
    <t>APORTACIONES PARA FUTOROS AUMENTOS DE CAPITAL</t>
  </si>
  <si>
    <t>COMPRAS NETAS</t>
  </si>
  <si>
    <t>COMPRAS</t>
  </si>
  <si>
    <t>→</t>
  </si>
  <si>
    <t>ACTIVO</t>
  </si>
  <si>
    <t>PASIVO</t>
  </si>
  <si>
    <t>CAPITAL CONTABLE</t>
  </si>
  <si>
    <t>INVENTARIOS</t>
  </si>
  <si>
    <t>CONSTRUCCIONES</t>
  </si>
  <si>
    <t>MAQUINARIA Y EQUIPO</t>
  </si>
  <si>
    <t>MOBILIARIO Y EQUIPO DE OFICINA</t>
  </si>
  <si>
    <t>UTILIDADES ACUMULADAS</t>
  </si>
  <si>
    <t>FORMULA PARA DETERMINACION DE LAS COMPRAS DE MERCANCIA</t>
  </si>
  <si>
    <t>PARTES RELACIONADAS</t>
  </si>
  <si>
    <t>PARTES NO RELACIONADAS</t>
  </si>
  <si>
    <t>VENTAS Y/O SERVICIOS NACIONALES</t>
  </si>
  <si>
    <t>VENTAS Y/O SERVICIOS EXTRANJEROS</t>
  </si>
  <si>
    <t>DEVOLUCIONES, DESCUENTOS Y BONIFICACIONES SOBRE VENTAS NACIONALES</t>
  </si>
  <si>
    <t>DEVOLUCIONES, DESCUENTOS Y BONIFICACIONES SOBRE VENTAS EXTRANJERO</t>
  </si>
  <si>
    <t>INGRESOS NETOS</t>
  </si>
  <si>
    <t>COMPRAS NETAS NACIONALES</t>
  </si>
  <si>
    <t>COMPRAS NETAS DE IMPORTACION</t>
  </si>
  <si>
    <t>COSTO DE LAS MERCANCIAS</t>
  </si>
  <si>
    <t>MANO DE OBRA</t>
  </si>
  <si>
    <t>COTO DE VENTAS Y/O SERVICIOS</t>
  </si>
  <si>
    <t>UTILIDAD BRUTA</t>
  </si>
  <si>
    <t>PERDIDA BRUTA</t>
  </si>
  <si>
    <t>GASTOS DE OPERACIÓN</t>
  </si>
  <si>
    <t>UTILIDAD DE OPERACIÓN</t>
  </si>
  <si>
    <t>PERDIDA DE OPERACIÓN</t>
  </si>
  <si>
    <t>INTERESES DEVENGADOS A FAVOR NACIONALES</t>
  </si>
  <si>
    <t>INTERESES DEVENGADOS A FAVOR DEL EXTRANJERO</t>
  </si>
  <si>
    <t>INTERESES MORATORIOS A FAVOR NACIONALES</t>
  </si>
  <si>
    <t>INTERESES MORATORIOS A FAVOR DEL EXTRANJERO</t>
  </si>
  <si>
    <t>GANANCIA CAMBIARIA</t>
  </si>
  <si>
    <t>INTERESES DEVENGADOS A CARGO NACIONALES</t>
  </si>
  <si>
    <t>INTERESES DEVENGADOS A CARGO DEL EXTRANJERO</t>
  </si>
  <si>
    <t>INTERESES MORATORIOS A CARGO NACIONALES</t>
  </si>
  <si>
    <t>INTERESES MORATORIOS A CARGO DEL EXTRANJERO</t>
  </si>
  <si>
    <t>PERDIDA CAMBIARIA</t>
  </si>
  <si>
    <t>RESULTADO POR POSICION MONETARIA FAVORABLE</t>
  </si>
  <si>
    <t>RESULTADO POR POSICION MONETARIA DESFAVORABLE</t>
  </si>
  <si>
    <t>OTRAS OPERACIONES FINANCIERAS NACIONALES</t>
  </si>
  <si>
    <t>OTRAS OPERACIONES FINANCIERAS EXTRANJERAS</t>
  </si>
  <si>
    <t>OTRAS OPERACIONES FINANCIERAS</t>
  </si>
  <si>
    <t>RESULTADO INTEGRAL DE FINANCIAMIENTO</t>
  </si>
  <si>
    <t>OTROS GASTOS NACIONALES</t>
  </si>
  <si>
    <t>OTROS GASTOS EXTRANJEROS</t>
  </si>
  <si>
    <t>OTROS PRODUCTOS NACIONALES</t>
  </si>
  <si>
    <t>OTROS PRODUCTOS EXTRANJEROS</t>
  </si>
  <si>
    <t>INGRESOS POR PARTIDAS DISCONTINUAS Y EXTRAORDINARIAS</t>
  </si>
  <si>
    <t>GASTOS POR PARTIDAS DISCONTINUAS Y EXTRAORDINARIAS</t>
  </si>
  <si>
    <t>RESULTADO OTROS PRODUCTOS, GASTOS Y PARTIDAS DISCONTINUAS</t>
  </si>
  <si>
    <t>IMPAC</t>
  </si>
  <si>
    <t>EFECTOS DE REEXPRESIÓN DESFAVORABLES EXCEPTO RESULTADO POR POSICION MONETARIA</t>
  </si>
  <si>
    <t>EFECTOS DE REEXPRESIÓN FAVORABLES EXCEPTO RESULTADO POR POSICION MONETARIA</t>
  </si>
  <si>
    <t>PARTE NO DEDUCIBLE POR PAGOS EXENTOS A TRABAJADORES</t>
  </si>
  <si>
    <t>DEUDORES DIVERSOS</t>
  </si>
  <si>
    <t>OTROS CREDITOS</t>
  </si>
  <si>
    <t>SUELDOS Y SALARIOS POR PAGAR</t>
  </si>
  <si>
    <t>INTERESES POR COBRAR</t>
  </si>
  <si>
    <t>CREDITOS BANCARIOS</t>
  </si>
  <si>
    <t>INTERESES POR PAGAR</t>
  </si>
  <si>
    <t>CUENTAS Y DOCUMENTOS POR PAGAR A LARGO PLAZO</t>
  </si>
  <si>
    <t>OTRAS CUENTAS Y DOCUMENTOS POR PAGAR</t>
  </si>
  <si>
    <t>OTRAS CUENTAS POR COBRAR LARGO PLAZO</t>
  </si>
  <si>
    <t>CUEFICIENTE DE UTILIDAD POR APLICAR EN EL EJERCICIO SIGUIENTE</t>
  </si>
  <si>
    <t>SUELDOS Y SALARIOS</t>
  </si>
  <si>
    <t>USO O GOCE TEMPORAL DE BIENES PAGADOS A PERSONAS FISICAS</t>
  </si>
  <si>
    <t>COMBUSTIBLES Y LUBRICANTES</t>
  </si>
  <si>
    <t>SI</t>
  </si>
  <si>
    <t>NO</t>
  </si>
  <si>
    <t>FILTRO</t>
  </si>
  <si>
    <t>ANTICIPOS Y RENDIMIENTOS (ART. 94 FRACC II LISR)</t>
  </si>
  <si>
    <t>DEDUCCION INMEDIATA</t>
  </si>
  <si>
    <t>UTILIDAD FISCAL BASE PARA COEFICIENTE</t>
  </si>
  <si>
    <t>OTRAS DEDUCCIONES FISCALES NO CONTABLES</t>
  </si>
  <si>
    <t>ANTICIPOS DE CLIENTES DEL EJERCICIO</t>
  </si>
  <si>
    <t>GANANCIA POR PAGO EN ESPECIE</t>
  </si>
  <si>
    <t>INGRESOS OBTENIDOS POR APOYOS GUBERNAMENTALES</t>
  </si>
  <si>
    <t>INGRESOS PRESUNTOS</t>
  </si>
  <si>
    <t>MEJORAS EN CONSTRUCCIONES E INSTALACIONES</t>
  </si>
  <si>
    <t>OTROS INGRESOS O PRODUCTOS</t>
  </si>
  <si>
    <t>POR ADJUDICACION JUDICIAL</t>
  </si>
  <si>
    <t>RECUPERACION DE CUENTAS INCOBRABLES</t>
  </si>
  <si>
    <t>RECUPERACION POR SEGUROS Y FIANZAS</t>
  </si>
  <si>
    <t>NUMERO DE MESES DEL EJERCICIO</t>
  </si>
  <si>
    <t>ASIMILADOS A SALARIOS</t>
  </si>
  <si>
    <t>TOTAL DE NOMINA</t>
  </si>
  <si>
    <t>TOTAL DE NOMINA POR SUELDOS Y SALARIOS</t>
  </si>
  <si>
    <t>NOMINA POR SUELDOS Y SALARIOS</t>
  </si>
  <si>
    <t>NOMINA POR SUELDOS Y SALARIOS NO DEDUCIBLE</t>
  </si>
  <si>
    <t>NOMINA POR ASIMILADOS A SALARIOS DEDUCIBLE</t>
  </si>
  <si>
    <t>NOMINA POR SUELDOS Y SALARIOS DEDUCIBLE</t>
  </si>
  <si>
    <t>SUELDOS, SALARIOS Y ASIMILADOS A DEDUCIR</t>
  </si>
  <si>
    <t>SUELDOS, SALARIOS Y ASIMILADOS NO DEDUCIBLES</t>
  </si>
  <si>
    <t>DEDUCCIONES POR SUELDOS Y SALARIOS</t>
  </si>
  <si>
    <t>ADQUISICION DE BIENES DE IMPORTACION (CUMPLIR REQUISITOS LEGALES)</t>
  </si>
  <si>
    <t>ASISTENCIA TECNICA</t>
  </si>
  <si>
    <t>CONSUMO EN RESTAURANTES</t>
  </si>
  <si>
    <t>CONTRIBUCIONES PAGADAS, EXEPTO ISR, IMPUESTO LOCAL POR REMUNERACION DE SALARIOS, ASI COMO IVA E IEPS (CUANDO TIENE DERECHO A ACREDITARLOS)</t>
  </si>
  <si>
    <t>DEDUCCIONES DE LAS PERSONAS MORALES RESIDENTES EN EL EXTRANJERO</t>
  </si>
  <si>
    <t>DEVOLUCIONES, DESCUENTOS Y BONIFICACIONES EXTRANJERAS</t>
  </si>
  <si>
    <t>DEVOLUCIONES, DESCUENTOS Y BONIFICACIONES NACIONALES</t>
  </si>
  <si>
    <t>DONATIVOS NO ONEROSOS NI REMUNERATIVOS</t>
  </si>
  <si>
    <t>FLETES Y ACARREOS</t>
  </si>
  <si>
    <t>GASTOS EN GENERAL</t>
  </si>
  <si>
    <t>GASTOS REALIZADOS EN EL EJERCICIO POR PROYECTOS DE INVERSION Y DESARROLLO TECNOLOGICO</t>
  </si>
  <si>
    <t>IEPS TRASLADADO O PAGADO (CUANDO NO TENGA DERECHO A ACREDITARLO)</t>
  </si>
  <si>
    <t>INTERESES DE PRESTAMOS INVERTIDOS EN LOS FINES DEL NEGOCIO</t>
  </si>
  <si>
    <t>INTERESES MORATORIOS</t>
  </si>
  <si>
    <t>IVA TRASLADADO O PAGADO (CUANDO NO TENGA DERECHO A ACREDITARLO)</t>
  </si>
  <si>
    <t>LOS INTERESES DEVENGADOS A CARGO EN EL EJERCICIO SI AJUSTE ALGUNO</t>
  </si>
  <si>
    <t>PAGOS EFECTUADOS A COMISIONISTAS Y MEDIADORES RESIDENTES EN EL EXTRANJERO</t>
  </si>
  <si>
    <t>PERDIDA FISCAL EN ENAJENACION DE TERRENOS Y ACTIVOS FIJOS</t>
  </si>
  <si>
    <t>PERDIDA POR OPERACIONES FINANCIERAS DERIVADAS</t>
  </si>
  <si>
    <t>PERDIDAS POR CASO FORTUITO O FUERZA MAYOR</t>
  </si>
  <si>
    <t>PERDIDA POR CREDITOS INCOBRABLES</t>
  </si>
  <si>
    <t>PRIMAS POR SEGUROS O FIANZAS</t>
  </si>
  <si>
    <t>USO DE AUTOMOVILES ELECTROCOS, HIBRIDOS O ACCIONADOS POR HIDROGENO</t>
  </si>
  <si>
    <t>USO O GOCE TEMPORAL DE AUTOMOVILES DE COMBUSTION INTERNA</t>
  </si>
  <si>
    <t>SUBTOTAL GASTOS</t>
  </si>
  <si>
    <t>ASISTENCIA TECNICA DE TRANSFERENCIA DE TECNOLOGIA O DE REGALIAS</t>
  </si>
  <si>
    <t>PAGOS DE HONORARIOS O GRATIFICACIONES A ADMINISTRADORES, COMISARIOS, DIRECTORES, GERENTES GENERALES O MIEMBROS DEL CONSEJO DIRECTIVO, DE VIGILANCIA, CONSULTIVOS O DE CUALQUIERA OTRA INDOLE</t>
  </si>
  <si>
    <t>( + ) GASTOS</t>
  </si>
  <si>
    <t>AUTOMOVILES, AUTOBUSES, CAMIONES DE CARGA, TRACTOCAMIONES, MONTACARGAS Y REMOLQUES</t>
  </si>
  <si>
    <t>CARGOS DIFERIDOS</t>
  </si>
  <si>
    <t>NUM. DE TRABAJADORES</t>
  </si>
  <si>
    <t>EXENTA</t>
  </si>
  <si>
    <t>GRAVADA</t>
  </si>
  <si>
    <t>NOMINA POR ASIMILADOS A SALARIOS</t>
  </si>
  <si>
    <t>NOMINA POR ASIMILADOS A SALARIOS NO DEDUCIBLE</t>
  </si>
  <si>
    <t>PORCENTAJE A APLICAR A NOMINA EXENTA</t>
  </si>
  <si>
    <t>NOMINA POR SUELDOS Y SALARIOS EXENTOS NO DEDUCIBLE</t>
  </si>
  <si>
    <t>OTROS CONCEPTOS</t>
  </si>
  <si>
    <t>NOMINA DEDUCILBLE</t>
  </si>
  <si>
    <t>MANO DE OBRA A APLICAR EN EL COSTO DE LO VENDIDO</t>
  </si>
  <si>
    <t>DEDUCCIONES RELACIONADAS CON LA NÓMINA</t>
  </si>
  <si>
    <t>APORTACIONES EFECTUADAS EN TERMINOS DE LA LEY DE INFONAVIT</t>
  </si>
  <si>
    <t>APORTACIONES EFECTUADAS EN TERMINOS DE LA LEY DEL SAR</t>
  </si>
  <si>
    <t>APORTACIONES EFECTUADAS PARA LA CREACION O INCREMENTO DE RESERVAS PARA FONDOS DE PENSIONES O JUBILACIONES DEL PERSONAL</t>
  </si>
  <si>
    <t>APORTACIONES PARA JUBILACIONES Y VEJEZ</t>
  </si>
  <si>
    <t>CUOTAS DEL SEGURO POR DESEMPLEO</t>
  </si>
  <si>
    <t>CUOTAS PAGADAS POR LOS PATRONES AL INSTITUTO MEXICANO DEL SEGURO SOCIAL</t>
  </si>
  <si>
    <t>IMPUESTOS LOCALES POR CONCEPTO DE REMUNERACIONES DE SALARIOS</t>
  </si>
  <si>
    <t>LAS PROVISIONES PARA LA CREACION O EL INCREMENTO DE RESERVAS COMPLEMENTARIAS RELACIONADAS CON LAS GRATIFICACIONES A LOS TRABAJADORES CORRESPONDIENTES AL EJERCICIO</t>
  </si>
  <si>
    <t>REMUNERACIONES A EMPLEADOS O A TERCEROS, QUE ESTEN CONDICIONADOS AL COBRO DE LOS ABONOS EN LAS EJANENACIONES A PLAZOS O EN LOS CONTRATOS DE ARRENDAMIENTO FINANCIERO</t>
  </si>
  <si>
    <t>DEDUCCIONES RELACIONADAS CON LA NOMINA</t>
  </si>
  <si>
    <t>TOTAL DE DEDUCCIONES RELACIONADAS CON LA NOMINA</t>
  </si>
  <si>
    <t>GASTOS RELACIONADOS A LA MANO DE OBRA</t>
  </si>
  <si>
    <t>DEDUCCIONES AUTORIZADAS RELACIONADAS CON LA NOMINA</t>
  </si>
  <si>
    <t>SUELDOS, SALARIOS Y ASIMILADOS</t>
  </si>
  <si>
    <t>GASTOS</t>
  </si>
  <si>
    <t>COSTO DE LO VENDIDO</t>
  </si>
  <si>
    <t>TIPO DE DETERMINACION DEL COSTO</t>
  </si>
  <si>
    <t>HISTORICOS</t>
  </si>
  <si>
    <t>METODO DE VALUACION DE LOS INVENTARIOS</t>
  </si>
  <si>
    <t>COSTEO ABSORBENTE</t>
  </si>
  <si>
    <t>COSTO PROMEDIO</t>
  </si>
  <si>
    <t>COMPRAS NETAS EXTRANJERAS</t>
  </si>
  <si>
    <t>TOTAL DE MATERIALES UTILIZADOS O COMERCIALIZADOS</t>
  </si>
  <si>
    <t>MANO DE OBRA DIRECTA DE FABRICACION</t>
  </si>
  <si>
    <t>GASTOS RELACIONADOS CON LA MANO DE OBRA</t>
  </si>
  <si>
    <t>GASTOS INDIRECTOS</t>
  </si>
  <si>
    <t>MANO DE OBRA INDIRECTA DE FABRICACION</t>
  </si>
  <si>
    <t>COSTO DE PRODUCCION</t>
  </si>
  <si>
    <t>IMPORTE DE MATERIAS PRIMAS</t>
  </si>
  <si>
    <t>MANO DE OBRA DIRECTA</t>
  </si>
  <si>
    <t>COSTOS INDIRECTOS DE FABRICACION</t>
  </si>
  <si>
    <t>ESTIMULOS POR APLICAR AL IMPUESTO CAUSADO</t>
  </si>
  <si>
    <t>IMPUESTO ACREDITABLE POR DIVIDENDOS O UTILIDADES DISTRIBUIDAS</t>
  </si>
  <si>
    <t>IMPUESTO ACREDITABLE PAGADO EN EL EXTRANJERO</t>
  </si>
  <si>
    <t>TOTAL NOMINA POR ASIMILADOS A SALARIOS DEDUCIBLE</t>
  </si>
  <si>
    <t>SUELDOS</t>
  </si>
  <si>
    <t>HORAS EXTRAS</t>
  </si>
  <si>
    <t>VACACIONES</t>
  </si>
  <si>
    <t>PRIMA VACACIONAL</t>
  </si>
  <si>
    <t>COMPENSACIONES</t>
  </si>
  <si>
    <t>PRIMA DOMINICAL</t>
  </si>
  <si>
    <t>AGUINALDO</t>
  </si>
  <si>
    <t>DESPENSA</t>
  </si>
  <si>
    <t>PREMIOS DE ASISTENCIA</t>
  </si>
  <si>
    <t>PREMIOS DE PUNTUALIDAD</t>
  </si>
  <si>
    <t>GRATIFICACIONES</t>
  </si>
  <si>
    <t>DIAS FESTIVOS</t>
  </si>
  <si>
    <t>INDEMNIZACIONES</t>
  </si>
  <si>
    <t>PRIMA DE ANTIGÜEDAD</t>
  </si>
  <si>
    <t>FONDO DE AHORRO</t>
  </si>
  <si>
    <t>PREVISION SOCIAL</t>
  </si>
  <si>
    <t>OTROS PAGOS</t>
  </si>
  <si>
    <t>DEDUCCION DE INVERSIONES PARA COSTO DE LO VENDIDO</t>
  </si>
  <si>
    <t>DEDUCIONES AUTORIZADAS POR INVERSIONES</t>
  </si>
  <si>
    <t>GASTOS DE VENTA</t>
  </si>
  <si>
    <t>GASTOS DE ADMINISTRACION</t>
  </si>
  <si>
    <t>ESTIMULOS POR APLICAR</t>
  </si>
  <si>
    <t>SUBTOTAL</t>
  </si>
  <si>
    <t>NOMINA NETA DEDUCIBLE</t>
  </si>
  <si>
    <t>UTILIDAD FISCAL EN LA EJANENACION DE BIENES ADJUDICADOS</t>
  </si>
  <si>
    <t>GANANCIA POR OPERACIONES DERIVADAS REFERIDAS AL TIPO DE CAMBIO</t>
  </si>
  <si>
    <t>UTILIDAD FISCAL POR ENAJENACION O CESION DE CARTERA</t>
  </si>
  <si>
    <t>RECUPERACIONES DE CARTERA DE CREDITO</t>
  </si>
  <si>
    <t>INGRESOS ACUMULABLE POR LIBERACION DE RESERVAS</t>
  </si>
  <si>
    <t>PRIMAS EMITIDAS</t>
  </si>
  <si>
    <t>CONSOLIDACION DE LA NUDA PROPIEDAD Y EL USUFRUCTO</t>
  </si>
  <si>
    <t>DESGLOSE DE SUELDOS Y SALARIOS Y ASIMILADOS A SALARIOS</t>
  </si>
  <si>
    <t>NOMINA POR SUELDOS Y SALARIOS SIN PTU</t>
  </si>
  <si>
    <t>OTROS CONCEPTOS NO DEDUCIBLES</t>
  </si>
  <si>
    <t>NOMINA DE MANO DE OBRA DIRECTA DE FABRICACION</t>
  </si>
  <si>
    <t>HONORARIOS PAGADOS A PERSONAS FISICAS/RESICO</t>
  </si>
  <si>
    <t>INTERESES NETOS</t>
  </si>
  <si>
    <t>HONORARIOS PAGADOS A EXTRANJEROS</t>
  </si>
  <si>
    <t>USO O GOCE TEMPORAL DE BIENES PAGADOS A EXTRANJEROS</t>
  </si>
  <si>
    <t>PERDIDA FISCAL EN ENAJENACION DE BIENES ADJUDICADOS</t>
  </si>
  <si>
    <t>PERDIDA FISCAL POR ENEJENACION O CESION DE CARTERA</t>
  </si>
  <si>
    <t>CASTIGOS</t>
  </si>
  <si>
    <t>CONDONACIONES, BONIFICACIONES Y DESCUENTOS SOBRE CARTERA</t>
  </si>
  <si>
    <t>PERDIDA POR OPERACIONES DERIVADAS REFERIDAS A TIPO DE CAMBIO</t>
  </si>
  <si>
    <t>APORTACIONES A IPAB</t>
  </si>
  <si>
    <t>COMISIONES A AGENTES</t>
  </si>
  <si>
    <t>COMISIONES POR REASEGURO Y REAFINANZAMIENTO TOMADO</t>
  </si>
  <si>
    <t>PERDIDAS CEDIDAS</t>
  </si>
  <si>
    <t>ARTICULOS Y ENSERES DE LIMPIEZA</t>
  </si>
  <si>
    <t>PROPAGANDA Y PUBLICIDAD</t>
  </si>
  <si>
    <t>PAPELERIA Y UTILES</t>
  </si>
  <si>
    <t>GASTOS DE MANTENIMIENTO</t>
  </si>
  <si>
    <t>PAGO A PERSONAS FISICAS EXENTAS DEL ISR QUE SE DEDIQUEN EXCLUSIVAMENTE A LAS ACTIVIDADES AGRICOLAS, GANADERAS, SILVICOLAS O PESQUERAS</t>
  </si>
  <si>
    <t>COSTO DE LOS LIBROS, PERIODICOS Y REVISTAS</t>
  </si>
  <si>
    <t>GASTOS REALIZADOS EN EL PAGO DE SERVICIOS POR EL USO DE INFRAESTRUCTURA CARRETERA</t>
  </si>
  <si>
    <t>PAGO DE PEAJE PARA TRASPORTE PUBLICO DE PERSONAS</t>
  </si>
  <si>
    <t>PAGO DE PEAJE PARA TRASPORTE PUBLICO DE CARGA</t>
  </si>
  <si>
    <t>PAGO DE PEAJE PARA TRASPORTE PUBLICO TURISTICO</t>
  </si>
  <si>
    <t>PAGO DE PEAJE PARA TRASPORTE PRIVADO DE PERSONAS</t>
  </si>
  <si>
    <t>PAGO DE PEAJE PARA TRASPORTE PRIVADO DE CARGA</t>
  </si>
  <si>
    <t>PAGO DE PEAJE PARA TRASPORTE PRIVADO TURISTICO</t>
  </si>
  <si>
    <t>PAGO DEL DERECHO ESPECIAL SOBRE MINERIAL</t>
  </si>
  <si>
    <t>GSTOS FINANCIEROS</t>
  </si>
  <si>
    <t>NOMINA DE MANO DE OBRA INDIRECTA DE FABRICACION</t>
  </si>
  <si>
    <t>GASTOS DIRECTOS DE FABRICACION</t>
  </si>
  <si>
    <t>TOTAL INGRESOS NOMINALES</t>
  </si>
  <si>
    <t>OTROS INGRESOS QUE SE ACUMULAN EN LA DECLARACION ANUAL</t>
  </si>
  <si>
    <t>TOTAL INGRESOS ACUMULABLES</t>
  </si>
  <si>
    <t>MONTO DE LA INVERSION</t>
  </si>
  <si>
    <t>GASTOS RELACIONADOS</t>
  </si>
  <si>
    <t>MONTO ORIGINAL DE LA INVERSION</t>
  </si>
  <si>
    <t>GASTOS Y CARGOS DIFERIDOS</t>
  </si>
  <si>
    <t>EROGACIONES REALIZADAS EN PERIODOS PREOPERATIVOS</t>
  </si>
  <si>
    <t>REGALIAS, ASISTENCIA TECNICA, OTROS GASTOS DIFERIDOS</t>
  </si>
  <si>
    <t>INMUEBLES DECLARADOS COMO MONUMENTOS ARQUEOLOGICOS, ARTISTICOS, HISTORICOS O PATRIMONIALES</t>
  </si>
  <si>
    <t>INSTALACIONES, ADICIONES, REPARACIONES, MEJORAS, ADAPTACIONES EN UN LOTE MINERO</t>
  </si>
  <si>
    <t>ACTIVOS INTANGIBLES</t>
  </si>
  <si>
    <t>FERROCARRILES</t>
  </si>
  <si>
    <t>VIAS FERREAS</t>
  </si>
  <si>
    <t>CARROS DE FERROCARRIL, LOCOMOTORAS, ARMONES Y AUTOARMONES</t>
  </si>
  <si>
    <t>MAQUINARIA NIVELADORA DE VIAS, DESCLAVADORES, ESMERILES PARA VIAS, GASTOS DE MOTOR PARA LEVANTAR LA VIA, REMOVEDORA, INSERTADORA Y TALADRADORA DE DURMIENTES</t>
  </si>
  <si>
    <t>EQUIPO DE COMUNICACIÓN, SEÑALIZACION Y TELEMANDO</t>
  </si>
  <si>
    <t>TOTAL DE DEDUCCION POR INVERSION</t>
  </si>
  <si>
    <t>EMBARCACIONES</t>
  </si>
  <si>
    <t>AVIONES</t>
  </si>
  <si>
    <t>DEDICADAS A LA AEROFUMIGACION AGRICOLA</t>
  </si>
  <si>
    <t>PARA LOS DEMAS</t>
  </si>
  <si>
    <t>AUTOMOVILES</t>
  </si>
  <si>
    <t>COMPUTADORAS</t>
  </si>
  <si>
    <t>COMPUTADORAS PERSONALES DE ESCRITORIO Y PORTATILES; SERVIDORES; IMPRESORAS, LECTORES OPTICOS, GRAFICADORES, LECTORES DE CODIGO DE VARRAS, DIGITALIZADORES, UNIDADES DE ALMACENAMIENTO EXTERNO Y CONCENTRADORES DE REDES DE COMPUTO</t>
  </si>
  <si>
    <t>DADOS TROQUELES MOLDES MATRICES Y HERRAMENTAL</t>
  </si>
  <si>
    <t>SEMOVIENTES Y VEGETALES</t>
  </si>
  <si>
    <t>COMUNICACIONES TELEFONICAS</t>
  </si>
  <si>
    <t>TORRES DE TRANSMISION Y CABLES, EXEPTO DE FIBRA OPTICA</t>
  </si>
  <si>
    <t>SISTEMAS DE RADIO, EQUIPO DE TRANSMISIÓN, RADIOTRANSMISION DE MICROONDA DIGITAL O ANALOGICA, TORRES DE MICROONDAS Y GIAS DE ONDA</t>
  </si>
  <si>
    <t>EQUIPO UTILIZADO EN LA TRANSMISION COMO CIRCUITOS DE LA PANTALLA INTERNA QUE NO FORMAN PARTE DE LA CONMUTACION</t>
  </si>
  <si>
    <t>EQUIPO DE LA CENTRAL TELEFONICA DESTINADO A LA CONMUTACION DE LLAMADAS DE TECNOLOGIA DISTINTA A LA ELECTROMECANICA</t>
  </si>
  <si>
    <t>BOMBAS DE SUMINISTRO DE COMBUSTIBLE A TRENES</t>
  </si>
  <si>
    <t>COMUNICACIONES SATELITALES</t>
  </si>
  <si>
    <t>SEGMENTO SATELITAL EN EL ESPACIO, INCLUYENDO EL CUERPO PRINCIPAL DEL SATELITE, LOS TRANSPONDEDORES, LAS ANTENAS PARA LA TRANSMISION Y RECEPCION DE COMUNICACIONES DIGITALES Y ANALOGAS, Y EL EQUIPO DE MONITOREO EN EL SATELITE</t>
  </si>
  <si>
    <t>EQUIPO SATELITAL EN TIERRA, INCLUYENDO LAS ANTENAS PARA LA TRANSMISION Y RECEPCION DE COMUNICACIONES DIGITALES Y ANALOGAS Y EL EQUIPO PARA EL MONITOREO DEL SATELITE</t>
  </si>
  <si>
    <t>ADAPTACIONES QUE SE REALICEN A INSTALACIONES AL ACTIVO FIJO</t>
  </si>
  <si>
    <t>ADAPTACIONES A INSTALACIONES AL ACTIVO FIJO PARA PERSONAS CON DISCAPACIDAD</t>
  </si>
  <si>
    <t>MAQUINARIA Y EQUIPO PARA LA GENERACION DE ENERGIA</t>
  </si>
  <si>
    <t>MAQUINARIA Y EQUIPO PARA LA GENERACION DE ENERGIA PROVENIENTE DE FUENTES RENOVABLES O DE SISTEMAS DE COGENERACION DE ELECTRICIDAD EFICIENTE</t>
  </si>
  <si>
    <t>BICICLETAS</t>
  </si>
  <si>
    <t>BICICLETAS CONVENCIONALES, BICICLETAS Y MOTOCICLETAS CUYA PROPULSION SEA A TRAVES DE BATERIAS ELECTRICAS RECARGABLES</t>
  </si>
  <si>
    <t>DERECHO DE USUFRUCTO</t>
  </si>
  <si>
    <t>DERECHO DE USUFRUCTO CONSTITUIDO SOBRE UN BIEN INMUEBLE</t>
  </si>
  <si>
    <t>GENERACION, CONDUCCION, TRANSFORMACION Y DISTRIBUCION DE ELECTRICIDAD; EN LA MOLIENDA DE GANOS; EN LA PRODUCCION DE AZUCAR Y SUS DERIVADOS; EN LA FABRICACION DE ACEITES COMESTIBLES; EN EL TRANSPORTE MARITIMO, FLUVIAL Y LACUSTRE</t>
  </si>
  <si>
    <t>PRODUCCION DE METAL OBTENIDO EN PRIMER PROCESO; EN LA FABRICACION DE PRODUCTOS DE TABACO Y DERIVADOS DEL CARBON NATURAL</t>
  </si>
  <si>
    <t>FABRICACION DE PULPA, PAPEL Y PRODUCTOS SIMILARES</t>
  </si>
  <si>
    <t>FABRICACION DE VEHICULOS DE MOTOR Y SUS PARTES, CONSTRUCCION DE FERROCARRILES Y NAVIOS, FABRICACION DE PRODUCTOS DE METAL, MAQUINARIA Y DE INSTRUMENTOS PROFESIONALES Y CIENTIFICOS, ELABORACION DE PRODUCTOS ALIMENTICIOS Y DE BEBIDAS, EXEPTO GRANOS, AZUCAR, ACEITES COMESTIBLES Y DERIVADOS</t>
  </si>
  <si>
    <t>CURTIDO DE PIEL Y LA FABRICACION DE ARTICULOS DE PIEL, ELABORACION DE PRODUCTOS QUIMICOS, PETROQUIMICOS Y FARMACOBIOLOGICOS, FABRICACION DE PRODUCTOS DE CAUCHO Y DE PLASTICO; EN LA IMPRESIÓN Y PUBLICACION GRAFICA</t>
  </si>
  <si>
    <t>TRANSPORTE ELECTRICO; EN INFRAESTRUCTURA FIJA PARA EL TRANSPORTE, ALMACENAMIENTO Y PROCESAMIENTO DE HIDROCARBUROS, EN PLATAFORMAS Y AMBARCACIONES DE PERFORACION DE POZOS, Y EMBARCACIONES DE PROCESAMIENTO Y ALMACENAMIENTO DE HIDROCARBUROS</t>
  </si>
  <si>
    <t>INVERSIONES EN EQUIPOS FIJOS DE ALIMENTACION PARA VEHICULOS ELECTRICOS, PUBLICOS</t>
  </si>
  <si>
    <t>INVERSIONES EN EQUIPOS FIJOS DE ALIMENTACION PARA VEHICULOS ELECTRICOS, NO PUBLICOS</t>
  </si>
  <si>
    <t>FABRICACION, ACABADO, TEÑIDO Y ESTAMPADO DE PRODUCTOS TEXTILES, ASI COMO DE PRENDAS PARA EL VESTIDO</t>
  </si>
  <si>
    <t>INDUSTRIA MINERA; EN LA CONSTRUCCION DE AERONAVES Y EN EL TRASPORTE TERRESTRE DE CARGA Y PASAJEROS</t>
  </si>
  <si>
    <t>TRANSPORTE AEREO, TRANSMISION DE LOS SERVICIOS DE COMUNICACIÓN PROPORCIONADOS POR TELEGRAFOS Y POR LAS ESTACIONES DE RADIO Y TELEVISION</t>
  </si>
  <si>
    <t>RESTAURANTES</t>
  </si>
  <si>
    <t>INDUSTRIA DE LA CONSTRUCCION, ACTIVIDADES DE AGRICULTURA, GANADERIA, SILVICUTURA Y PESCA</t>
  </si>
  <si>
    <t>DESTINADOS DIRECTAMENTE A LA INVESTIGACION DE NUEVOS PRODUCTOS O DESARROLLO DE TECNOLOGIA EN EL PAIS</t>
  </si>
  <si>
    <t>MANUFACTURA, ENSABLE Y TRANSFORMACION DE COMPONENTES MAGNETICOS PARA DISCOS DUROS Y TARJETAS ELECTRONICAS PARA LA INDUSTRIA DE LA COMPUTACION</t>
  </si>
  <si>
    <t>OTRAS ACTIVIDADES NO ESPECIFICADAS</t>
  </si>
  <si>
    <t>INVENTARIO  FINAL</t>
  </si>
  <si>
    <t>DISTRIBUYE SEGÚN CORRESPONDA:</t>
  </si>
  <si>
    <t>COSTO DE LO VENDIDO Y DETERMINACION DEL COSTO DE PRODUCCION</t>
  </si>
  <si>
    <t>IMPUESTO CAUSADO DEL EJERCICIO</t>
  </si>
  <si>
    <t>PAGOS PROVISIONALES EFECTUADOS</t>
  </si>
  <si>
    <t>SUBSIDIO PARA EL EMPLEO</t>
  </si>
  <si>
    <t>ESTIMULOS AL IMPUESTO A CARGO</t>
  </si>
  <si>
    <t>CANTIDAD A PAGAR</t>
  </si>
  <si>
    <t>TOTAL DE APLICACIONES</t>
  </si>
  <si>
    <t>CANTIDAD A CARGO</t>
  </si>
  <si>
    <t>RECARGOS POR LA DIFERENCIA ENTRE LOS PAGOS PROVISIONALES REALIZADOS</t>
  </si>
  <si>
    <t>SALARIOS Y PRESTACIONES EXENTAS NO DEDUCIBLES</t>
  </si>
  <si>
    <t>DEDUCCION INMEDIATA DE BIENES NUEVOS DE ACTIVO FIJO QUE HUBIERA CORRESPONDIDO</t>
  </si>
  <si>
    <t>BASE PARA PTU</t>
  </si>
  <si>
    <t>TASA DE PTU</t>
  </si>
  <si>
    <t>( % )</t>
  </si>
  <si>
    <t>PTU GENERADA</t>
  </si>
  <si>
    <t>PTU TOTAL A DISTRUBUIR ENTRE LOS TRABAJADORES DEL EJERCICIO INMEDIATO ANTERIOR</t>
  </si>
  <si>
    <t>PARTICIPACION DE LOS TRABAJADORES EN LAS UTILIDADES PAGADA EN EL EJERCICIO</t>
  </si>
  <si>
    <t>PTU NO PAGADA EN EL EJERCICIO</t>
  </si>
  <si>
    <t>PTU A DISMINUIR POR PAGOS EN EXCESO DE EJERCICIOS ANTERIORES</t>
  </si>
  <si>
    <t>PTU DEL EJERCICIO</t>
  </si>
  <si>
    <t>↓</t>
  </si>
  <si>
    <t>UTILIDAD FISCAL PARA EL COEFICIENTE DE UTILIDAD</t>
  </si>
  <si>
    <t>ACTIVO A CORTO PLAZO</t>
  </si>
  <si>
    <t>EFECTIVO Y EQUIVALENTES DE EFECTIVO</t>
  </si>
  <si>
    <t>INSTRUMENTOS FINANCIEROS DE NEGOCIACION</t>
  </si>
  <si>
    <t>CUENTAS Y DOCUMENTOS POR COBRAR</t>
  </si>
  <si>
    <t>ESTIMACION DE CUENTAS INCOBRABLES</t>
  </si>
  <si>
    <t>IMPUESTO POR RECUPERAR</t>
  </si>
  <si>
    <t>PAGOS ANTICIPADOS</t>
  </si>
  <si>
    <t>ACTIVOS DISPONIBLES PARA VENTA</t>
  </si>
  <si>
    <t>TOTAL DE ACTIVO A CORTO PLAZO</t>
  </si>
  <si>
    <t>ACTIVO A LARGO PLAZO</t>
  </si>
  <si>
    <t>PROPIEDADES, PLANTAS Y EQUIPO</t>
  </si>
  <si>
    <t>CUENTAS Y DOCUMENTOS POR COBRAR A LARGO PLAZO</t>
  </si>
  <si>
    <t>ANTICIPO A PROVEEDORES</t>
  </si>
  <si>
    <t>CREDITO MERCANTIL</t>
  </si>
  <si>
    <t>INVERSIONES EN ASOCIADAS</t>
  </si>
  <si>
    <t>INSTRUMENTOS FINANCIEROS POR COBRAR A LARGO PLAZO</t>
  </si>
  <si>
    <t>TOTAL DE ACTIVO A LARGO PLAZO</t>
  </si>
  <si>
    <t>PASIVO A CORTO PLAZO</t>
  </si>
  <si>
    <t>TOTAL DE ACTIVO</t>
  </si>
  <si>
    <t>PRESTAMOS BANCARIOS</t>
  </si>
  <si>
    <t>CUENTAS Y DOCUMENTOS POR PAGAR</t>
  </si>
  <si>
    <t>INSTRUMENTOS FINANCIEROS</t>
  </si>
  <si>
    <t>IMPUESTOS A LA UTILIDAD POR PAGAR</t>
  </si>
  <si>
    <t>PROVISIONES</t>
  </si>
  <si>
    <t>TOTAL DE PASIVO A CORTO PLAZO</t>
  </si>
  <si>
    <t>PASIVO A LARGO PLAZO</t>
  </si>
  <si>
    <t>INSTRUMENTOS FINANCIEROS A LARGO PLAZO</t>
  </si>
  <si>
    <t>RENTAS COBRADAS POR ANTICIPADO</t>
  </si>
  <si>
    <t>APORTACIONES PARA FUTUROS AUMENTOS DE CAPITAL</t>
  </si>
  <si>
    <t>IMPUESTO A LA UTILIDAD DIFERIDO POR PAGAR</t>
  </si>
  <si>
    <t>BENEFICIOS A EMPLEADOS</t>
  </si>
  <si>
    <t>PROVISIONES A LARGO PLAZO</t>
  </si>
  <si>
    <t>TOTAL DE PASIVO A LARGO PLAZO</t>
  </si>
  <si>
    <t>CAPITAL</t>
  </si>
  <si>
    <t>CAPITAL SOCIAL</t>
  </si>
  <si>
    <t>OTROS RESULTADOS INTEGRALES</t>
  </si>
  <si>
    <t>PARTICIPACION CONTROLADORA</t>
  </si>
  <si>
    <t>PARTICIPACION NO CONTROLADORA</t>
  </si>
  <si>
    <t>TOTAL DE CAPITAL CONTABLE</t>
  </si>
  <si>
    <t>TOTAL PASIVO</t>
  </si>
  <si>
    <t>TOTAL DE PASIVO Y CAPITAL CONTABLE</t>
  </si>
  <si>
    <t>EFECTO DE LA INFLACION</t>
  </si>
  <si>
    <t>RESULTAO POR POSICION MONETARIA DESFAVORABLE</t>
  </si>
  <si>
    <t>UTILIDAD CAMBIARIA FISCAL</t>
  </si>
  <si>
    <t>UTILIDAD FISCAL POR REEMBOLSO DE CAPITAL</t>
  </si>
  <si>
    <t>ANTICIPOS DE CLIENTES</t>
  </si>
  <si>
    <t>UTILIDAD FISCAL EN LA ENAJENACION DE BIENES ADJUDICADOS</t>
  </si>
  <si>
    <t>DEPRECIACION CONTABLE</t>
  </si>
  <si>
    <t>AMORTIZACION CONTABLE</t>
  </si>
  <si>
    <t>GASTOS NO DEDUCIBLES</t>
  </si>
  <si>
    <t>IMPUESTO SOBRE LA RENTA</t>
  </si>
  <si>
    <t>PARTICIPACION DE UTILIDADES</t>
  </si>
  <si>
    <t>PERDIDA CONTABLE EN ENAJENACION DE ACCIONES Y/O INTANGIBLES</t>
  </si>
  <si>
    <t>PERDIDA CONTABLE EN ENAJENACION DE ACTIVO FIJO</t>
  </si>
  <si>
    <t>PERDIDA CONTABLE EN ENAJENACION DE TERRENOS</t>
  </si>
  <si>
    <t>INTERESES DEVENGADOS QUE EXCEDEN DEL VALOR DE MERCADO</t>
  </si>
  <si>
    <t>PERDIDA CONTABLE EN ENAJENACION DE BIENES ADJUDICADOS</t>
  </si>
  <si>
    <t>ESTIMACION PREVENTIVA PARA RIESGOS CREDITICIOS</t>
  </si>
  <si>
    <t>RESULTADO POR VALUACION A VALOR RAZONABLE</t>
  </si>
  <si>
    <t>INTERESES MORATORIOS NO PAGADOS</t>
  </si>
  <si>
    <t>OTRAS DEDUCIONES CONTABLES NO FISCALES</t>
  </si>
  <si>
    <t>DEPRECIACION FISCAL</t>
  </si>
  <si>
    <t>AMORTIZACION FISCAL</t>
  </si>
  <si>
    <t>ESTIMULO FISCAL POR DEDUCCION INMEDIATA DE INVERSIONES</t>
  </si>
  <si>
    <t>PERDIDA FISCAL EN ENAJENACION DE ACCIONES Y/O INTANGIBLES</t>
  </si>
  <si>
    <t>PERDIDA FISCAL EN ENAJENACION DE ACTIVO FIJO</t>
  </si>
  <si>
    <t>PERDIDA FISCAL EN ENAJENACION DE TERRENOS</t>
  </si>
  <si>
    <t>PERDIDA FISCAL POR ENAJENACION O CESION DE CARTERA</t>
  </si>
  <si>
    <t>CONDONACIONES, BONIFICACIONES Y DESCUENTOS SOBRE LA CARTERA</t>
  </si>
  <si>
    <t>UTILIDAD CAMBIARIA</t>
  </si>
  <si>
    <t>UTILIDAD CONTABLE EN ENAJENACION DE BIENES INTANGIBLES</t>
  </si>
  <si>
    <t>UTILIDAD CONTABLE EN ENAJENACION DE TERRENOS</t>
  </si>
  <si>
    <t>ANTICIPO DE CLIENTES DE EJERCICIOS ANTERIORES</t>
  </si>
  <si>
    <t>INTERESES MORATORIOS NO COBRADOS</t>
  </si>
  <si>
    <t>UTILIDAD CONTABLE EN ENAJENACION DE BIENES ADJUDICADOS</t>
  </si>
  <si>
    <t>CONCILIACION ENTRE EL RESULTADO CONTABLE Y FISCAL</t>
  </si>
  <si>
    <t>UTILIDAD FISCAL EN ENAJENACION DE ACCIONES Y/O INTANGIBLES</t>
  </si>
  <si>
    <t>UTILIDAD FISCAL EN ENAJENACION DE ACTIVO FIJO</t>
  </si>
  <si>
    <t>UTILIDAD FISCAL EN ENAJENACION DE TERRENOS</t>
  </si>
  <si>
    <t>INGRESO ACUMULABLE POR LIBERACION DE RESERVAS</t>
  </si>
  <si>
    <t>UTILIDAD NETA HISTÓRICA</t>
  </si>
  <si>
    <t>PERDIDA NETA HISTÓRICA</t>
  </si>
  <si>
    <t>UTILIDAD FISCAL ANTES DE PERDIDA DE ENAJENACION DE ACCIONES</t>
  </si>
  <si>
    <t>PERDIDA FISCAL ANTES DE PERDIDA DE ENAJENACION DE ACCIONES</t>
  </si>
  <si>
    <t>PERDIDA EN ENAJENACION DE ACCIONES</t>
  </si>
  <si>
    <t>UTILIDAD FISCAL ANTES DE PTU PAGADA EN EL EJERCICIO</t>
  </si>
  <si>
    <t>PERDIDA FISCAL ANTES DE PTU PAGADA EN EL EJERCICIO</t>
  </si>
  <si>
    <t>AMORTIZACION DE PERDIDAS DE EJERCICIOS ANTERIORES</t>
  </si>
  <si>
    <t>MANO DE OBRA A APLICAR EN COSTO DE LO VENDIDO</t>
  </si>
  <si>
    <t>DEDUCCIONES POR GASTOS</t>
  </si>
  <si>
    <t>ESTADO DE SITUACION FINANCIERA</t>
  </si>
  <si>
    <t>SADCAL CONSULTORIA Y SOLUCIONES INTEGRALES, S.A. DE C.V.</t>
  </si>
  <si>
    <t>SCS160714Q78</t>
  </si>
  <si>
    <t xml:space="preserve">SELECCIONAR </t>
  </si>
  <si>
    <t>DEDUCCION ACTUALIZADA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</si>
</sst>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#,##0.0000"/>
    <numFmt numFmtId="165" formatCode="#,##0.00000"/>
    <numFmt numFmtId="166" formatCode="_([$€]* #,##0.00_);_([$€]* \(#,##0.00\);_([$€]* &quot;-&quot;??_);_(@_)"/>
  </numFmts>
  <fonts count="37" x14ac:knownFonts="1">
    <font>
      <sz val="10"/>
      <name val="Arial"/>
    </font>
    <font>
      <sz val="10"/>
      <name val="Arial"/>
      <family val="2"/>
    </font>
    <font>
      <sz val="10"/>
      <name val="Courier"/>
      <family val="3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b/>
      <sz val="9"/>
      <color indexed="81"/>
      <name val="Tahoma"/>
      <family val="2"/>
    </font>
    <font>
      <u/>
      <sz val="10"/>
      <color theme="10"/>
      <name val="Arial"/>
      <family val="2"/>
    </font>
    <font>
      <sz val="10"/>
      <name val="Calibri"/>
      <family val="2"/>
    </font>
    <font>
      <b/>
      <sz val="12"/>
      <name val="Calibri"/>
      <family val="2"/>
    </font>
    <font>
      <b/>
      <sz val="10"/>
      <name val="Calibri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0"/>
      <color theme="0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color rgb="FF0000CC"/>
      <name val="Calibri"/>
      <family val="2"/>
      <scheme val="minor"/>
    </font>
    <font>
      <b/>
      <sz val="10"/>
      <color rgb="FFC00000"/>
      <name val="Calibri"/>
      <family val="2"/>
      <scheme val="minor"/>
    </font>
    <font>
      <b/>
      <sz val="12"/>
      <name val="Calibri"/>
      <family val="2"/>
      <scheme val="minor"/>
    </font>
    <font>
      <b/>
      <u/>
      <sz val="10"/>
      <name val="Calibri"/>
      <family val="2"/>
      <scheme val="minor"/>
    </font>
    <font>
      <sz val="12"/>
      <name val="Calibri"/>
      <family val="2"/>
      <scheme val="minor"/>
    </font>
    <font>
      <u/>
      <sz val="12"/>
      <color theme="10"/>
      <name val="Calibri"/>
      <family val="2"/>
      <scheme val="minor"/>
    </font>
    <font>
      <b/>
      <sz val="14"/>
      <name val="Calibri"/>
      <family val="2"/>
    </font>
    <font>
      <b/>
      <sz val="20"/>
      <color theme="0"/>
      <name val="Calibri"/>
      <family val="2"/>
    </font>
  </fonts>
  <fills count="30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0.5">
          <color rgb="FFFFC000"/>
        </stop>
        <stop position="1">
          <color theme="0"/>
        </stop>
      </gradientFill>
    </fill>
    <fill>
      <patternFill patternType="solid">
        <fgColor theme="4" tint="0.79998168889431442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-0.249977111117893"/>
        <bgColor indexed="64"/>
      </patternFill>
    </fill>
  </fills>
  <borders count="2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</borders>
  <cellStyleXfs count="46">
    <xf numFmtId="0" fontId="0" fillId="0" borderId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5" borderId="0" applyNumberFormat="0" applyBorder="0" applyAlignment="0" applyProtection="0"/>
    <xf numFmtId="0" fontId="3" fillId="8" borderId="0" applyNumberFormat="0" applyBorder="0" applyAlignment="0" applyProtection="0"/>
    <xf numFmtId="0" fontId="3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5" fillId="4" borderId="0" applyNumberFormat="0" applyBorder="0" applyAlignment="0" applyProtection="0"/>
    <xf numFmtId="0" fontId="6" fillId="16" borderId="1" applyNumberFormat="0" applyAlignment="0" applyProtection="0"/>
    <xf numFmtId="0" fontId="7" fillId="17" borderId="2" applyNumberFormat="0" applyAlignment="0" applyProtection="0"/>
    <xf numFmtId="0" fontId="8" fillId="0" borderId="3" applyNumberFormat="0" applyFill="0" applyAlignment="0" applyProtection="0"/>
    <xf numFmtId="0" fontId="9" fillId="0" borderId="0" applyNumberFormat="0" applyFill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21" borderId="0" applyNumberFormat="0" applyBorder="0" applyAlignment="0" applyProtection="0"/>
    <xf numFmtId="0" fontId="10" fillId="7" borderId="1" applyNumberFormat="0" applyAlignment="0" applyProtection="0"/>
    <xf numFmtId="166" fontId="2" fillId="0" borderId="0" applyFont="0" applyFill="0" applyBorder="0" applyAlignment="0" applyProtection="0"/>
    <xf numFmtId="0" fontId="11" fillId="3" borderId="0" applyNumberFormat="0" applyBorder="0" applyAlignment="0" applyProtection="0"/>
    <xf numFmtId="43" fontId="1" fillId="0" borderId="0" applyFont="0" applyFill="0" applyBorder="0" applyAlignment="0" applyProtection="0"/>
    <xf numFmtId="0" fontId="12" fillId="22" borderId="0" applyNumberFormat="0" applyBorder="0" applyAlignment="0" applyProtection="0"/>
    <xf numFmtId="0" fontId="3" fillId="23" borderId="4" applyNumberFormat="0" applyFont="0" applyAlignment="0" applyProtection="0"/>
    <xf numFmtId="9" fontId="1" fillId="0" borderId="0" applyFont="0" applyFill="0" applyBorder="0" applyAlignment="0" applyProtection="0"/>
    <xf numFmtId="0" fontId="13" fillId="16" borderId="5" applyNumberFormat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6" applyNumberFormat="0" applyFill="0" applyAlignment="0" applyProtection="0"/>
    <xf numFmtId="0" fontId="18" fillId="0" borderId="7" applyNumberFormat="0" applyFill="0" applyAlignment="0" applyProtection="0"/>
    <xf numFmtId="0" fontId="9" fillId="0" borderId="8" applyNumberFormat="0" applyFill="0" applyAlignment="0" applyProtection="0"/>
    <xf numFmtId="0" fontId="19" fillId="0" borderId="9" applyNumberFormat="0" applyFill="0" applyAlignment="0" applyProtection="0"/>
    <xf numFmtId="0" fontId="21" fillId="0" borderId="0" applyNumberFormat="0" applyFill="0" applyBorder="0" applyAlignment="0" applyProtection="0"/>
  </cellStyleXfs>
  <cellXfs count="113">
    <xf numFmtId="0" fontId="0" fillId="0" borderId="0" xfId="0"/>
    <xf numFmtId="0" fontId="22" fillId="24" borderId="0" xfId="0" applyFont="1" applyFill="1" applyAlignment="1">
      <alignment vertical="center"/>
    </xf>
    <xf numFmtId="0" fontId="23" fillId="24" borderId="0" xfId="0" applyFont="1" applyFill="1" applyAlignment="1">
      <alignment vertical="center"/>
    </xf>
    <xf numFmtId="0" fontId="24" fillId="24" borderId="0" xfId="0" applyFont="1" applyFill="1" applyAlignment="1">
      <alignment horizontal="left" vertical="center"/>
    </xf>
    <xf numFmtId="4" fontId="22" fillId="24" borderId="0" xfId="0" applyNumberFormat="1" applyFont="1" applyFill="1" applyAlignment="1" applyProtection="1">
      <alignment vertical="center"/>
      <protection locked="0"/>
    </xf>
    <xf numFmtId="4" fontId="25" fillId="24" borderId="0" xfId="33" applyNumberFormat="1" applyFont="1" applyFill="1" applyAlignment="1" applyProtection="1">
      <alignment vertical="center"/>
    </xf>
    <xf numFmtId="4" fontId="26" fillId="24" borderId="0" xfId="0" applyNumberFormat="1" applyFont="1" applyFill="1" applyAlignment="1">
      <alignment vertical="center"/>
    </xf>
    <xf numFmtId="4" fontId="25" fillId="24" borderId="0" xfId="33" applyNumberFormat="1" applyFont="1" applyFill="1" applyAlignment="1" applyProtection="1">
      <alignment horizontal="center" vertical="center"/>
    </xf>
    <xf numFmtId="4" fontId="26" fillId="24" borderId="0" xfId="33" applyNumberFormat="1" applyFont="1" applyFill="1" applyAlignment="1" applyProtection="1">
      <alignment vertical="center"/>
    </xf>
    <xf numFmtId="4" fontId="25" fillId="24" borderId="0" xfId="0" applyNumberFormat="1" applyFont="1" applyFill="1" applyAlignment="1">
      <alignment horizontal="center" vertical="center"/>
    </xf>
    <xf numFmtId="4" fontId="26" fillId="24" borderId="0" xfId="0" applyNumberFormat="1" applyFont="1" applyFill="1" applyAlignment="1">
      <alignment horizontal="center" vertical="center"/>
    </xf>
    <xf numFmtId="4" fontId="27" fillId="27" borderId="15" xfId="0" applyNumberFormat="1" applyFont="1" applyFill="1" applyBorder="1" applyAlignment="1">
      <alignment horizontal="center" vertical="center"/>
    </xf>
    <xf numFmtId="0" fontId="27" fillId="27" borderId="15" xfId="33" applyNumberFormat="1" applyFont="1" applyFill="1" applyBorder="1" applyAlignment="1" applyProtection="1">
      <alignment horizontal="center" vertical="center"/>
    </xf>
    <xf numFmtId="4" fontId="26" fillId="24" borderId="0" xfId="36" applyNumberFormat="1" applyFont="1" applyFill="1" applyAlignment="1" applyProtection="1">
      <alignment vertical="center"/>
    </xf>
    <xf numFmtId="4" fontId="26" fillId="26" borderId="11" xfId="33" applyNumberFormat="1" applyFont="1" applyFill="1" applyBorder="1" applyAlignment="1" applyProtection="1">
      <alignment horizontal="center" vertical="center"/>
    </xf>
    <xf numFmtId="4" fontId="26" fillId="26" borderId="11" xfId="33" applyNumberFormat="1" applyFont="1" applyFill="1" applyBorder="1" applyAlignment="1" applyProtection="1">
      <alignment vertical="center"/>
    </xf>
    <xf numFmtId="4" fontId="26" fillId="28" borderId="11" xfId="33" applyNumberFormat="1" applyFont="1" applyFill="1" applyBorder="1" applyAlignment="1" applyProtection="1">
      <alignment vertical="center"/>
      <protection locked="0"/>
    </xf>
    <xf numFmtId="4" fontId="26" fillId="26" borderId="11" xfId="0" applyNumberFormat="1" applyFont="1" applyFill="1" applyBorder="1" applyAlignment="1">
      <alignment vertical="center"/>
    </xf>
    <xf numFmtId="4" fontId="25" fillId="26" borderId="11" xfId="33" applyNumberFormat="1" applyFont="1" applyFill="1" applyBorder="1" applyAlignment="1" applyProtection="1">
      <alignment horizontal="center" vertical="center"/>
    </xf>
    <xf numFmtId="4" fontId="28" fillId="27" borderId="15" xfId="33" applyNumberFormat="1" applyFont="1" applyFill="1" applyBorder="1" applyAlignment="1" applyProtection="1">
      <alignment horizontal="center" vertical="center"/>
    </xf>
    <xf numFmtId="0" fontId="28" fillId="27" borderId="15" xfId="33" applyNumberFormat="1" applyFont="1" applyFill="1" applyBorder="1" applyAlignment="1" applyProtection="1">
      <alignment horizontal="center" vertical="center"/>
    </xf>
    <xf numFmtId="4" fontId="25" fillId="26" borderId="11" xfId="33" applyNumberFormat="1" applyFont="1" applyFill="1" applyBorder="1" applyAlignment="1" applyProtection="1">
      <alignment vertical="center"/>
    </xf>
    <xf numFmtId="4" fontId="25" fillId="26" borderId="13" xfId="33" applyNumberFormat="1" applyFont="1" applyFill="1" applyBorder="1" applyAlignment="1" applyProtection="1">
      <alignment vertical="center"/>
    </xf>
    <xf numFmtId="4" fontId="26" fillId="26" borderId="11" xfId="33" applyNumberFormat="1" applyFont="1" applyFill="1" applyBorder="1" applyAlignment="1" applyProtection="1">
      <alignment horizontal="left" vertical="center"/>
    </xf>
    <xf numFmtId="4" fontId="26" fillId="26" borderId="19" xfId="33" applyNumberFormat="1" applyFont="1" applyFill="1" applyBorder="1" applyAlignment="1" applyProtection="1">
      <alignment vertical="center"/>
    </xf>
    <xf numFmtId="4" fontId="26" fillId="28" borderId="19" xfId="33" applyNumberFormat="1" applyFont="1" applyFill="1" applyBorder="1" applyAlignment="1" applyProtection="1">
      <alignment vertical="center"/>
      <protection locked="0"/>
    </xf>
    <xf numFmtId="4" fontId="29" fillId="26" borderId="11" xfId="45" applyNumberFormat="1" applyFont="1" applyFill="1" applyBorder="1" applyAlignment="1" applyProtection="1">
      <alignment vertical="center"/>
    </xf>
    <xf numFmtId="4" fontId="25" fillId="26" borderId="11" xfId="0" applyNumberFormat="1" applyFont="1" applyFill="1" applyBorder="1" applyAlignment="1">
      <alignment vertical="center"/>
    </xf>
    <xf numFmtId="4" fontId="26" fillId="26" borderId="19" xfId="0" applyNumberFormat="1" applyFont="1" applyFill="1" applyBorder="1" applyAlignment="1">
      <alignment vertical="center"/>
    </xf>
    <xf numFmtId="4" fontId="25" fillId="26" borderId="19" xfId="0" applyNumberFormat="1" applyFont="1" applyFill="1" applyBorder="1" applyAlignment="1">
      <alignment vertical="center"/>
    </xf>
    <xf numFmtId="4" fontId="30" fillId="24" borderId="0" xfId="0" applyNumberFormat="1" applyFont="1" applyFill="1" applyAlignment="1">
      <alignment vertical="center"/>
    </xf>
    <xf numFmtId="4" fontId="25" fillId="24" borderId="0" xfId="0" applyNumberFormat="1" applyFont="1" applyFill="1" applyAlignment="1">
      <alignment vertical="center"/>
    </xf>
    <xf numFmtId="4" fontId="25" fillId="26" borderId="14" xfId="0" applyNumberFormat="1" applyFont="1" applyFill="1" applyBorder="1" applyAlignment="1">
      <alignment vertical="center"/>
    </xf>
    <xf numFmtId="4" fontId="25" fillId="26" borderId="13" xfId="0" applyNumberFormat="1" applyFont="1" applyFill="1" applyBorder="1" applyAlignment="1">
      <alignment vertical="center"/>
    </xf>
    <xf numFmtId="4" fontId="26" fillId="28" borderId="11" xfId="0" applyNumberFormat="1" applyFont="1" applyFill="1" applyBorder="1" applyAlignment="1" applyProtection="1">
      <alignment vertical="center"/>
      <protection locked="0"/>
    </xf>
    <xf numFmtId="4" fontId="27" fillId="27" borderId="15" xfId="0" applyNumberFormat="1" applyFont="1" applyFill="1" applyBorder="1" applyAlignment="1">
      <alignment vertical="center"/>
    </xf>
    <xf numFmtId="4" fontId="27" fillId="27" borderId="15" xfId="33" applyNumberFormat="1" applyFont="1" applyFill="1" applyBorder="1" applyAlignment="1" applyProtection="1">
      <alignment horizontal="center" vertical="center"/>
    </xf>
    <xf numFmtId="4" fontId="28" fillId="27" borderId="11" xfId="0" applyNumberFormat="1" applyFont="1" applyFill="1" applyBorder="1" applyAlignment="1">
      <alignment horizontal="center" vertical="center"/>
    </xf>
    <xf numFmtId="4" fontId="25" fillId="26" borderId="19" xfId="33" applyNumberFormat="1" applyFont="1" applyFill="1" applyBorder="1" applyAlignment="1" applyProtection="1">
      <alignment horizontal="center" vertical="center"/>
    </xf>
    <xf numFmtId="4" fontId="26" fillId="28" borderId="19" xfId="0" applyNumberFormat="1" applyFont="1" applyFill="1" applyBorder="1" applyAlignment="1" applyProtection="1">
      <alignment vertical="center"/>
      <protection locked="0"/>
    </xf>
    <xf numFmtId="4" fontId="26" fillId="26" borderId="11" xfId="0" applyNumberFormat="1" applyFont="1" applyFill="1" applyBorder="1" applyAlignment="1">
      <alignment horizontal="center" vertical="center"/>
    </xf>
    <xf numFmtId="4" fontId="26" fillId="26" borderId="0" xfId="0" applyNumberFormat="1" applyFont="1" applyFill="1" applyAlignment="1">
      <alignment horizontal="center" vertical="center"/>
    </xf>
    <xf numFmtId="4" fontId="26" fillId="26" borderId="11" xfId="0" applyNumberFormat="1" applyFont="1" applyFill="1" applyBorder="1" applyAlignment="1">
      <alignment vertical="center" wrapText="1"/>
    </xf>
    <xf numFmtId="0" fontId="26" fillId="24" borderId="0" xfId="0" applyFont="1" applyFill="1" applyAlignment="1">
      <alignment vertical="center"/>
    </xf>
    <xf numFmtId="0" fontId="27" fillId="27" borderId="15" xfId="0" applyFont="1" applyFill="1" applyBorder="1" applyAlignment="1">
      <alignment horizontal="center" vertical="center"/>
    </xf>
    <xf numFmtId="0" fontId="26" fillId="26" borderId="19" xfId="0" applyFont="1" applyFill="1" applyBorder="1" applyAlignment="1">
      <alignment vertical="center"/>
    </xf>
    <xf numFmtId="0" fontId="26" fillId="26" borderId="11" xfId="0" applyFont="1" applyFill="1" applyBorder="1" applyAlignment="1">
      <alignment vertical="center"/>
    </xf>
    <xf numFmtId="0" fontId="25" fillId="24" borderId="0" xfId="0" applyFont="1" applyFill="1" applyAlignment="1">
      <alignment horizontal="center" vertical="center"/>
    </xf>
    <xf numFmtId="4" fontId="25" fillId="26" borderId="16" xfId="33" applyNumberFormat="1" applyFont="1" applyFill="1" applyBorder="1" applyAlignment="1" applyProtection="1">
      <alignment vertical="center"/>
    </xf>
    <xf numFmtId="4" fontId="26" fillId="26" borderId="11" xfId="33" applyNumberFormat="1" applyFont="1" applyFill="1" applyBorder="1" applyAlignment="1" applyProtection="1">
      <alignment vertical="center" wrapText="1"/>
    </xf>
    <xf numFmtId="4" fontId="25" fillId="26" borderId="11" xfId="33" applyNumberFormat="1" applyFont="1" applyFill="1" applyBorder="1" applyAlignment="1" applyProtection="1">
      <alignment vertical="center" wrapText="1"/>
    </xf>
    <xf numFmtId="4" fontId="25" fillId="26" borderId="19" xfId="33" applyNumberFormat="1" applyFont="1" applyFill="1" applyBorder="1" applyAlignment="1" applyProtection="1">
      <alignment vertical="center"/>
    </xf>
    <xf numFmtId="4" fontId="26" fillId="26" borderId="19" xfId="33" applyNumberFormat="1" applyFont="1" applyFill="1" applyBorder="1" applyAlignment="1" applyProtection="1">
      <alignment horizontal="center" vertical="center"/>
    </xf>
    <xf numFmtId="4" fontId="25" fillId="26" borderId="19" xfId="0" applyNumberFormat="1" applyFont="1" applyFill="1" applyBorder="1" applyAlignment="1">
      <alignment horizontal="center" vertical="center"/>
    </xf>
    <xf numFmtId="4" fontId="25" fillId="26" borderId="11" xfId="0" applyNumberFormat="1" applyFont="1" applyFill="1" applyBorder="1" applyAlignment="1">
      <alignment horizontal="center" vertical="center"/>
    </xf>
    <xf numFmtId="4" fontId="25" fillId="26" borderId="16" xfId="0" applyNumberFormat="1" applyFont="1" applyFill="1" applyBorder="1" applyAlignment="1">
      <alignment vertical="center"/>
    </xf>
    <xf numFmtId="0" fontId="27" fillId="27" borderId="15" xfId="33" applyNumberFormat="1" applyFont="1" applyFill="1" applyBorder="1" applyAlignment="1" applyProtection="1">
      <alignment horizontal="center" vertical="center" wrapText="1"/>
    </xf>
    <xf numFmtId="4" fontId="31" fillId="24" borderId="0" xfId="33" applyNumberFormat="1" applyFont="1" applyFill="1" applyAlignment="1" applyProtection="1">
      <alignment vertical="center"/>
    </xf>
    <xf numFmtId="9" fontId="26" fillId="28" borderId="11" xfId="36" applyFont="1" applyFill="1" applyBorder="1" applyAlignment="1" applyProtection="1">
      <alignment vertical="center"/>
      <protection locked="0"/>
    </xf>
    <xf numFmtId="9" fontId="25" fillId="26" borderId="11" xfId="36" applyFont="1" applyFill="1" applyBorder="1" applyAlignment="1" applyProtection="1">
      <alignment vertical="center"/>
    </xf>
    <xf numFmtId="4" fontId="32" fillId="24" borderId="0" xfId="33" applyNumberFormat="1" applyFont="1" applyFill="1" applyAlignment="1" applyProtection="1">
      <alignment horizontal="left" vertical="center"/>
    </xf>
    <xf numFmtId="4" fontId="25" fillId="26" borderId="10" xfId="0" applyNumberFormat="1" applyFont="1" applyFill="1" applyBorder="1" applyAlignment="1">
      <alignment vertical="center"/>
    </xf>
    <xf numFmtId="4" fontId="26" fillId="28" borderId="10" xfId="33" applyNumberFormat="1" applyFont="1" applyFill="1" applyBorder="1" applyAlignment="1" applyProtection="1">
      <alignment vertical="center"/>
      <protection locked="0"/>
    </xf>
    <xf numFmtId="4" fontId="32" fillId="24" borderId="0" xfId="0" applyNumberFormat="1" applyFont="1" applyFill="1" applyAlignment="1">
      <alignment vertical="center"/>
    </xf>
    <xf numFmtId="1" fontId="26" fillId="28" borderId="17" xfId="0" applyNumberFormat="1" applyFont="1" applyFill="1" applyBorder="1" applyAlignment="1" applyProtection="1">
      <alignment vertical="center"/>
      <protection locked="0"/>
    </xf>
    <xf numFmtId="164" fontId="26" fillId="28" borderId="11" xfId="0" quotePrefix="1" applyNumberFormat="1" applyFont="1" applyFill="1" applyBorder="1" applyAlignment="1" applyProtection="1">
      <alignment vertical="center"/>
      <protection locked="0"/>
    </xf>
    <xf numFmtId="164" fontId="26" fillId="28" borderId="11" xfId="0" applyNumberFormat="1" applyFont="1" applyFill="1" applyBorder="1" applyAlignment="1" applyProtection="1">
      <alignment vertical="center"/>
      <protection locked="0"/>
    </xf>
    <xf numFmtId="165" fontId="25" fillId="26" borderId="11" xfId="0" applyNumberFormat="1" applyFont="1" applyFill="1" applyBorder="1" applyAlignment="1">
      <alignment vertical="center"/>
    </xf>
    <xf numFmtId="164" fontId="25" fillId="26" borderId="11" xfId="0" applyNumberFormat="1" applyFont="1" applyFill="1" applyBorder="1" applyAlignment="1">
      <alignment vertical="center"/>
    </xf>
    <xf numFmtId="4" fontId="25" fillId="0" borderId="0" xfId="33" applyNumberFormat="1" applyFont="1" applyFill="1" applyAlignment="1" applyProtection="1">
      <alignment vertical="center"/>
    </xf>
    <xf numFmtId="4" fontId="31" fillId="24" borderId="0" xfId="0" applyNumberFormat="1" applyFont="1" applyFill="1" applyAlignment="1">
      <alignment horizontal="center" vertical="center"/>
    </xf>
    <xf numFmtId="4" fontId="33" fillId="24" borderId="0" xfId="0" applyNumberFormat="1" applyFont="1" applyFill="1" applyAlignment="1">
      <alignment vertical="center"/>
    </xf>
    <xf numFmtId="0" fontId="31" fillId="24" borderId="0" xfId="33" applyNumberFormat="1" applyFont="1" applyFill="1" applyAlignment="1" applyProtection="1">
      <alignment horizontal="center" vertical="center"/>
    </xf>
    <xf numFmtId="4" fontId="31" fillId="24" borderId="0" xfId="33" applyNumberFormat="1" applyFont="1" applyFill="1" applyAlignment="1" applyProtection="1">
      <alignment horizontal="center" vertical="center"/>
    </xf>
    <xf numFmtId="4" fontId="31" fillId="25" borderId="0" xfId="33" applyNumberFormat="1" applyFont="1" applyFill="1" applyAlignment="1" applyProtection="1">
      <alignment horizontal="center" vertical="center"/>
    </xf>
    <xf numFmtId="4" fontId="33" fillId="24" borderId="0" xfId="33" applyNumberFormat="1" applyFont="1" applyFill="1" applyAlignment="1" applyProtection="1">
      <alignment vertical="center"/>
    </xf>
    <xf numFmtId="4" fontId="33" fillId="24" borderId="0" xfId="0" applyNumberFormat="1" applyFont="1" applyFill="1" applyAlignment="1">
      <alignment horizontal="center" vertical="center"/>
    </xf>
    <xf numFmtId="0" fontId="33" fillId="24" borderId="0" xfId="0" applyFont="1" applyFill="1" applyAlignment="1">
      <alignment vertical="center"/>
    </xf>
    <xf numFmtId="4" fontId="34" fillId="24" borderId="0" xfId="45" quotePrefix="1" applyNumberFormat="1" applyFont="1" applyFill="1" applyAlignment="1" applyProtection="1">
      <alignment horizontal="center" vertical="center"/>
    </xf>
    <xf numFmtId="0" fontId="35" fillId="26" borderId="18" xfId="0" applyFont="1" applyFill="1" applyBorder="1" applyAlignment="1">
      <alignment horizontal="left" vertical="center" indent="2"/>
    </xf>
    <xf numFmtId="0" fontId="35" fillId="26" borderId="10" xfId="0" applyFont="1" applyFill="1" applyBorder="1" applyAlignment="1">
      <alignment horizontal="left" vertical="center" indent="2"/>
    </xf>
    <xf numFmtId="0" fontId="35" fillId="26" borderId="17" xfId="0" applyFont="1" applyFill="1" applyBorder="1" applyAlignment="1">
      <alignment horizontal="left" vertical="center" indent="2"/>
    </xf>
    <xf numFmtId="0" fontId="35" fillId="28" borderId="18" xfId="0" applyFont="1" applyFill="1" applyBorder="1" applyAlignment="1" applyProtection="1">
      <alignment horizontal="left" vertical="center" indent="2"/>
      <protection locked="0"/>
    </xf>
    <xf numFmtId="0" fontId="35" fillId="28" borderId="10" xfId="0" applyFont="1" applyFill="1" applyBorder="1" applyAlignment="1" applyProtection="1">
      <alignment horizontal="left" vertical="center" indent="2"/>
      <protection locked="0"/>
    </xf>
    <xf numFmtId="0" fontId="35" fillId="28" borderId="17" xfId="0" applyFont="1" applyFill="1" applyBorder="1" applyAlignment="1" applyProtection="1">
      <alignment horizontal="left" vertical="center" indent="2"/>
      <protection locked="0"/>
    </xf>
    <xf numFmtId="0" fontId="35" fillId="26" borderId="11" xfId="0" applyFont="1" applyFill="1" applyBorder="1" applyAlignment="1">
      <alignment horizontal="left" vertical="center" indent="2"/>
    </xf>
    <xf numFmtId="0" fontId="35" fillId="28" borderId="11" xfId="0" applyFont="1" applyFill="1" applyBorder="1" applyAlignment="1" applyProtection="1">
      <alignment horizontal="left" vertical="center" indent="2"/>
      <protection locked="0"/>
    </xf>
    <xf numFmtId="0" fontId="36" fillId="29" borderId="0" xfId="45" applyFont="1" applyFill="1" applyAlignment="1" applyProtection="1">
      <alignment horizontal="center" vertical="center"/>
    </xf>
    <xf numFmtId="4" fontId="25" fillId="26" borderId="18" xfId="0" applyNumberFormat="1" applyFont="1" applyFill="1" applyBorder="1" applyAlignment="1">
      <alignment vertical="center"/>
    </xf>
    <xf numFmtId="4" fontId="25" fillId="26" borderId="10" xfId="0" applyNumberFormat="1" applyFont="1" applyFill="1" applyBorder="1" applyAlignment="1">
      <alignment vertical="center"/>
    </xf>
    <xf numFmtId="4" fontId="25" fillId="26" borderId="17" xfId="0" applyNumberFormat="1" applyFont="1" applyFill="1" applyBorder="1" applyAlignment="1">
      <alignment vertical="center"/>
    </xf>
    <xf numFmtId="4" fontId="25" fillId="26" borderId="11" xfId="0" applyNumberFormat="1" applyFont="1" applyFill="1" applyBorder="1" applyAlignment="1">
      <alignment vertical="center"/>
    </xf>
    <xf numFmtId="4" fontId="27" fillId="27" borderId="21" xfId="33" applyNumberFormat="1" applyFont="1" applyFill="1" applyBorder="1" applyAlignment="1" applyProtection="1">
      <alignment horizontal="center" vertical="center"/>
    </xf>
    <xf numFmtId="4" fontId="27" fillId="27" borderId="20" xfId="33" applyNumberFormat="1" applyFont="1" applyFill="1" applyBorder="1" applyAlignment="1" applyProtection="1">
      <alignment horizontal="center" vertical="center"/>
    </xf>
    <xf numFmtId="4" fontId="27" fillId="27" borderId="21" xfId="33" applyNumberFormat="1" applyFont="1" applyFill="1" applyBorder="1" applyAlignment="1" applyProtection="1">
      <alignment horizontal="center" vertical="center" wrapText="1"/>
    </xf>
    <xf numFmtId="4" fontId="27" fillId="27" borderId="20" xfId="33" applyNumberFormat="1" applyFont="1" applyFill="1" applyBorder="1" applyAlignment="1" applyProtection="1">
      <alignment horizontal="center" vertical="center" wrapText="1"/>
    </xf>
    <xf numFmtId="4" fontId="25" fillId="24" borderId="12" xfId="33" applyNumberFormat="1" applyFont="1" applyFill="1" applyBorder="1" applyAlignment="1" applyProtection="1">
      <alignment horizontal="center" vertical="center"/>
    </xf>
    <xf numFmtId="4" fontId="25" fillId="24" borderId="0" xfId="0" applyNumberFormat="1" applyFont="1" applyFill="1" applyAlignment="1">
      <alignment horizontal="center" vertical="center"/>
    </xf>
    <xf numFmtId="4" fontId="25" fillId="24" borderId="12" xfId="0" applyNumberFormat="1" applyFont="1" applyFill="1" applyBorder="1" applyAlignment="1">
      <alignment horizontal="center" vertical="center"/>
    </xf>
    <xf numFmtId="4" fontId="25" fillId="24" borderId="0" xfId="33" applyNumberFormat="1" applyFont="1" applyFill="1" applyBorder="1" applyAlignment="1" applyProtection="1">
      <alignment horizontal="center"/>
    </xf>
    <xf numFmtId="4" fontId="25" fillId="24" borderId="12" xfId="33" applyNumberFormat="1" applyFont="1" applyFill="1" applyBorder="1" applyAlignment="1" applyProtection="1">
      <alignment horizontal="center"/>
    </xf>
    <xf numFmtId="4" fontId="25" fillId="24" borderId="0" xfId="33" applyNumberFormat="1" applyFont="1" applyFill="1" applyBorder="1" applyAlignment="1" applyProtection="1">
      <alignment horizontal="center" wrapText="1"/>
    </xf>
    <xf numFmtId="4" fontId="25" fillId="24" borderId="12" xfId="33" applyNumberFormat="1" applyFont="1" applyFill="1" applyBorder="1" applyAlignment="1" applyProtection="1">
      <alignment horizontal="center" wrapText="1"/>
    </xf>
    <xf numFmtId="4" fontId="25" fillId="24" borderId="14" xfId="33" applyNumberFormat="1" applyFont="1" applyFill="1" applyBorder="1" applyAlignment="1" applyProtection="1">
      <alignment horizontal="center" wrapText="1"/>
    </xf>
    <xf numFmtId="4" fontId="27" fillId="27" borderId="21" xfId="33" applyNumberFormat="1" applyFont="1" applyFill="1" applyBorder="1" applyAlignment="1" applyProtection="1">
      <alignment horizontal="center" vertical="center" wrapText="1" shrinkToFit="1"/>
    </xf>
    <xf numFmtId="4" fontId="27" fillId="27" borderId="20" xfId="33" applyNumberFormat="1" applyFont="1" applyFill="1" applyBorder="1" applyAlignment="1" applyProtection="1">
      <alignment horizontal="center" vertical="center" wrapText="1" shrinkToFit="1"/>
    </xf>
    <xf numFmtId="4" fontId="27" fillId="27" borderId="21" xfId="0" applyNumberFormat="1" applyFont="1" applyFill="1" applyBorder="1" applyAlignment="1">
      <alignment horizontal="center" vertical="center"/>
    </xf>
    <xf numFmtId="4" fontId="27" fillId="27" borderId="20" xfId="0" applyNumberFormat="1" applyFont="1" applyFill="1" applyBorder="1" applyAlignment="1">
      <alignment horizontal="center" vertical="center"/>
    </xf>
    <xf numFmtId="4" fontId="26" fillId="28" borderId="19" xfId="33" applyNumberFormat="1" applyFont="1" applyFill="1" applyBorder="1" applyAlignment="1" applyProtection="1">
      <alignment vertical="center"/>
      <protection locked="0"/>
    </xf>
    <xf numFmtId="4" fontId="26" fillId="28" borderId="11" xfId="33" applyNumberFormat="1" applyFont="1" applyFill="1" applyBorder="1" applyAlignment="1" applyProtection="1">
      <alignment vertical="center"/>
      <protection locked="0"/>
    </xf>
    <xf numFmtId="0" fontId="27" fillId="27" borderId="15" xfId="33" applyNumberFormat="1" applyFont="1" applyFill="1" applyBorder="1" applyAlignment="1" applyProtection="1">
      <alignment horizontal="center" vertical="center"/>
    </xf>
    <xf numFmtId="4" fontId="28" fillId="27" borderId="15" xfId="33" applyNumberFormat="1" applyFont="1" applyFill="1" applyBorder="1" applyAlignment="1" applyProtection="1">
      <alignment horizontal="center" vertical="center" wrapText="1"/>
    </xf>
    <xf numFmtId="0" fontId="28" fillId="27" borderId="15" xfId="33" applyNumberFormat="1" applyFont="1" applyFill="1" applyBorder="1" applyAlignment="1" applyProtection="1">
      <alignment horizontal="center" vertical="center" wrapText="1"/>
    </xf>
  </cellXfs>
  <cellStyles count="46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Bueno" xfId="19" builtinId="26" customBuiltin="1"/>
    <cellStyle name="Cálculo" xfId="20" builtinId="22" customBuiltin="1"/>
    <cellStyle name="Celda de comprobación" xfId="21" builtinId="23" customBuiltin="1"/>
    <cellStyle name="Celda vinculada" xfId="22" builtinId="24" customBuiltin="1"/>
    <cellStyle name="Encabezado 1" xfId="41" builtinId="16" customBuiltin="1"/>
    <cellStyle name="Encabezado 4" xfId="23" builtinId="19" customBuiltin="1"/>
    <cellStyle name="Énfasis1" xfId="24" builtinId="29" customBuiltin="1"/>
    <cellStyle name="Énfasis2" xfId="25" builtinId="33" customBuiltin="1"/>
    <cellStyle name="Énfasis3" xfId="26" builtinId="37" customBuiltin="1"/>
    <cellStyle name="Énfasis4" xfId="27" builtinId="41" customBuiltin="1"/>
    <cellStyle name="Énfasis5" xfId="28" builtinId="45" customBuiltin="1"/>
    <cellStyle name="Énfasis6" xfId="29" builtinId="49" customBuiltin="1"/>
    <cellStyle name="Entrada" xfId="30" builtinId="20" customBuiltin="1"/>
    <cellStyle name="Euro" xfId="31" xr:uid="{00000000-0005-0000-0000-00001E000000}"/>
    <cellStyle name="Hipervínculo" xfId="45" builtinId="8"/>
    <cellStyle name="Incorrecto" xfId="32" builtinId="27" customBuiltin="1"/>
    <cellStyle name="Millares" xfId="33" builtinId="3"/>
    <cellStyle name="Neutral" xfId="34" builtinId="28" customBuiltin="1"/>
    <cellStyle name="Normal" xfId="0" builtinId="0"/>
    <cellStyle name="Notas" xfId="35" builtinId="10" customBuiltin="1"/>
    <cellStyle name="Porcentaje" xfId="36" builtinId="5"/>
    <cellStyle name="Salida" xfId="37" builtinId="21" customBuiltin="1"/>
    <cellStyle name="Texto de advertencia" xfId="38" builtinId="11" customBuiltin="1"/>
    <cellStyle name="Texto explicativo" xfId="39" builtinId="53" customBuiltin="1"/>
    <cellStyle name="Título" xfId="40" builtinId="15" customBuiltin="1"/>
    <cellStyle name="Título 2" xfId="42" builtinId="17" customBuiltin="1"/>
    <cellStyle name="Título 3" xfId="43" builtinId="18" customBuiltin="1"/>
    <cellStyle name="Total" xfId="44" builtinId="25" customBuiltin="1"/>
  </cellStyles>
  <dxfs count="0"/>
  <tableStyles count="0" defaultTableStyle="TableStyleMedium9" defaultPivotStyle="PivotStyleLight16"/>
  <colors>
    <mruColors>
      <color rgb="FF0066FF"/>
      <color rgb="FFFFFF99"/>
      <color rgb="FFFFFFCC"/>
      <color rgb="FF0000CC"/>
      <color rgb="FFFFFF66"/>
      <color rgb="FFFF3300"/>
      <color rgb="FF008000"/>
      <color rgb="FF000066"/>
      <color rgb="FF000099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theme" Target="theme/theme1.xml"/><Relationship Id="rId8" Type="http://schemas.openxmlformats.org/officeDocument/2006/relationships/worksheet" Target="worksheets/sheet8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4"/>
    <pageSetUpPr fitToPage="1"/>
  </sheetPr>
  <dimension ref="B1:M12"/>
  <sheetViews>
    <sheetView tabSelected="1" zoomScaleNormal="100" workbookViewId="0">
      <selection activeCell="B1" sqref="B1:M4"/>
    </sheetView>
  </sheetViews>
  <sheetFormatPr baseColWidth="10" defaultColWidth="11.42578125" defaultRowHeight="20.100000000000001" customHeight="1" x14ac:dyDescent="0.2"/>
  <cols>
    <col min="1" max="1" width="1.7109375" style="1" customWidth="1"/>
    <col min="2" max="13" width="10.7109375" style="1" customWidth="1"/>
    <col min="14" max="14" width="11.28515625" style="1" customWidth="1"/>
    <col min="15" max="16384" width="11.42578125" style="1"/>
  </cols>
  <sheetData>
    <row r="1" spans="2:13" ht="20.100000000000001" customHeight="1" x14ac:dyDescent="0.2">
      <c r="B1" s="87" t="s">
        <v>101</v>
      </c>
      <c r="C1" s="87"/>
      <c r="D1" s="87"/>
      <c r="E1" s="87"/>
      <c r="F1" s="87"/>
      <c r="G1" s="87"/>
      <c r="H1" s="87"/>
      <c r="I1" s="87"/>
      <c r="J1" s="87"/>
      <c r="K1" s="87"/>
      <c r="L1" s="87"/>
      <c r="M1" s="87"/>
    </row>
    <row r="2" spans="2:13" ht="20.100000000000001" customHeight="1" x14ac:dyDescent="0.2">
      <c r="B2" s="87"/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</row>
    <row r="3" spans="2:13" ht="20.100000000000001" customHeight="1" x14ac:dyDescent="0.2">
      <c r="B3" s="87"/>
      <c r="C3" s="87"/>
      <c r="D3" s="87"/>
      <c r="E3" s="87"/>
      <c r="F3" s="87"/>
      <c r="G3" s="87"/>
      <c r="H3" s="87"/>
      <c r="I3" s="87"/>
      <c r="J3" s="87"/>
      <c r="K3" s="87"/>
      <c r="L3" s="87"/>
      <c r="M3" s="87"/>
    </row>
    <row r="4" spans="2:13" ht="20.100000000000001" customHeight="1" x14ac:dyDescent="0.2">
      <c r="B4" s="87"/>
      <c r="C4" s="87"/>
      <c r="D4" s="87"/>
      <c r="E4" s="87"/>
      <c r="F4" s="87"/>
      <c r="G4" s="87"/>
      <c r="H4" s="87"/>
      <c r="I4" s="87"/>
      <c r="J4" s="87"/>
      <c r="K4" s="87"/>
      <c r="L4" s="87"/>
      <c r="M4" s="87"/>
    </row>
    <row r="6" spans="2:13" ht="20.100000000000001" customHeight="1" x14ac:dyDescent="0.2">
      <c r="B6" s="85" t="s">
        <v>90</v>
      </c>
      <c r="C6" s="85"/>
      <c r="D6" s="85"/>
      <c r="E6" s="85"/>
      <c r="F6" s="86" t="s">
        <v>520</v>
      </c>
      <c r="G6" s="86"/>
      <c r="H6" s="86"/>
      <c r="I6" s="86"/>
      <c r="J6" s="86"/>
      <c r="K6" s="86"/>
      <c r="L6" s="86"/>
      <c r="M6" s="86"/>
    </row>
    <row r="7" spans="2:13" ht="20.100000000000001" customHeight="1" x14ac:dyDescent="0.2">
      <c r="B7" s="85"/>
      <c r="C7" s="85"/>
      <c r="D7" s="85"/>
      <c r="E7" s="85"/>
      <c r="F7" s="86"/>
      <c r="G7" s="86"/>
      <c r="H7" s="86"/>
      <c r="I7" s="86"/>
      <c r="J7" s="86"/>
      <c r="K7" s="86"/>
      <c r="L7" s="86"/>
      <c r="M7" s="86"/>
    </row>
    <row r="8" spans="2:13" ht="20.100000000000001" customHeight="1" x14ac:dyDescent="0.2"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</row>
    <row r="9" spans="2:13" ht="20.100000000000001" customHeight="1" x14ac:dyDescent="0.2">
      <c r="B9" s="85" t="s">
        <v>102</v>
      </c>
      <c r="C9" s="85"/>
      <c r="D9" s="85"/>
      <c r="E9" s="85"/>
      <c r="F9" s="86" t="s">
        <v>521</v>
      </c>
      <c r="G9" s="86"/>
      <c r="H9" s="86"/>
      <c r="I9" s="86"/>
      <c r="J9" s="86"/>
      <c r="K9" s="86"/>
      <c r="L9" s="86"/>
      <c r="M9" s="86"/>
    </row>
    <row r="10" spans="2:13" ht="20.100000000000001" customHeight="1" x14ac:dyDescent="0.2">
      <c r="B10" s="85"/>
      <c r="C10" s="85"/>
      <c r="D10" s="85"/>
      <c r="E10" s="85"/>
      <c r="F10" s="86"/>
      <c r="G10" s="86"/>
      <c r="H10" s="86"/>
      <c r="I10" s="86"/>
      <c r="J10" s="86"/>
      <c r="K10" s="86"/>
      <c r="L10" s="86"/>
      <c r="M10" s="86"/>
    </row>
    <row r="12" spans="2:13" ht="20.100000000000001" customHeight="1" x14ac:dyDescent="0.2">
      <c r="B12" s="79" t="s">
        <v>78</v>
      </c>
      <c r="C12" s="80"/>
      <c r="D12" s="80"/>
      <c r="E12" s="81"/>
      <c r="F12" s="82">
        <v>2024</v>
      </c>
      <c r="G12" s="83"/>
      <c r="H12" s="83"/>
      <c r="I12" s="84"/>
      <c r="J12" s="3"/>
    </row>
  </sheetData>
  <dataConsolidate/>
  <mergeCells count="7">
    <mergeCell ref="B1:M4"/>
    <mergeCell ref="B12:E12"/>
    <mergeCell ref="F12:I12"/>
    <mergeCell ref="B6:E7"/>
    <mergeCell ref="F6:M7"/>
    <mergeCell ref="B9:E10"/>
    <mergeCell ref="F9:M10"/>
  </mergeCells>
  <pageMargins left="0.70866141732283472" right="0.70866141732283472" top="0.74803149606299213" bottom="0.74803149606299213" header="0.31496062992125984" footer="0.31496062992125984"/>
  <pageSetup scale="70" orientation="portrait" blackAndWhite="1" horizontalDpi="4294967295" verticalDpi="4294967295" r:id="rId1"/>
  <headerFooter>
    <oddHeader>&amp;R&amp;"Calibri"&amp;10&amp;K000000 Confidencial&amp;1#_x000D_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DCAB0C-3420-48E5-B12B-268AB4307942}">
  <sheetPr>
    <tabColor theme="4"/>
  </sheetPr>
  <dimension ref="B1:E36"/>
  <sheetViews>
    <sheetView workbookViewId="0">
      <pane ySplit="5" topLeftCell="A21" activePane="bottomLeft" state="frozen"/>
      <selection activeCell="F12" sqref="F12:I12"/>
      <selection pane="bottomLeft" activeCell="D28" sqref="D28"/>
    </sheetView>
  </sheetViews>
  <sheetFormatPr baseColWidth="10" defaultColWidth="11.42578125" defaultRowHeight="20.100000000000001" customHeight="1" x14ac:dyDescent="0.2"/>
  <cols>
    <col min="1" max="1" width="1.7109375" style="6" customWidth="1"/>
    <col min="2" max="2" width="4.42578125" style="6" customWidth="1"/>
    <col min="3" max="3" width="75.7109375" style="6" customWidth="1"/>
    <col min="4" max="4" width="17.7109375" style="6" customWidth="1"/>
    <col min="5" max="5" width="5.7109375" style="6" customWidth="1"/>
    <col min="6" max="16384" width="11.42578125" style="6"/>
  </cols>
  <sheetData>
    <row r="1" spans="2:5" s="71" customFormat="1" ht="20.100000000000001" customHeight="1" x14ac:dyDescent="0.2">
      <c r="B1" s="57" t="str">
        <f>IF('DATOS DE LA EMPRESA'!F6="","",'DATOS DE LA EMPRESA'!F6)</f>
        <v>SADCAL CONSULTORIA Y SOLUCIONES INTEGRALES, S.A. DE C.V.</v>
      </c>
      <c r="D1" s="73"/>
      <c r="E1" s="75"/>
    </row>
    <row r="2" spans="2:5" s="71" customFormat="1" ht="20.100000000000001" customHeight="1" x14ac:dyDescent="0.2">
      <c r="B2" s="57" t="s">
        <v>30</v>
      </c>
      <c r="D2" s="70"/>
      <c r="E2" s="76"/>
    </row>
    <row r="3" spans="2:5" s="71" customFormat="1" ht="20.100000000000001" customHeight="1" x14ac:dyDescent="0.2">
      <c r="B3" s="57" t="str">
        <f>"EJERCICIO "&amp;'DATOS DE LA EMPRESA'!F12</f>
        <v>EJERCICIO 2024</v>
      </c>
      <c r="C3" s="57"/>
      <c r="D3" s="73"/>
      <c r="E3" s="76"/>
    </row>
    <row r="4" spans="2:5" ht="20.100000000000001" customHeight="1" x14ac:dyDescent="0.2">
      <c r="B4" s="5"/>
      <c r="C4" s="5"/>
      <c r="D4" s="7"/>
      <c r="E4" s="10"/>
    </row>
    <row r="5" spans="2:5" ht="20.100000000000001" customHeight="1" x14ac:dyDescent="0.2">
      <c r="B5" s="11"/>
      <c r="C5" s="12" t="s">
        <v>28</v>
      </c>
      <c r="D5" s="12" t="s">
        <v>29</v>
      </c>
    </row>
    <row r="6" spans="2:5" ht="20.100000000000001" customHeight="1" x14ac:dyDescent="0.2">
      <c r="B6" s="7"/>
      <c r="C6" s="5" t="s">
        <v>30</v>
      </c>
      <c r="D6" s="8"/>
      <c r="E6" s="13"/>
    </row>
    <row r="7" spans="2:5" ht="20.100000000000001" customHeight="1" x14ac:dyDescent="0.2">
      <c r="B7" s="14" t="s">
        <v>31</v>
      </c>
      <c r="C7" s="15" t="s">
        <v>184</v>
      </c>
      <c r="D7" s="16">
        <v>0</v>
      </c>
      <c r="E7" s="13"/>
    </row>
    <row r="8" spans="2:5" ht="20.100000000000001" customHeight="1" x14ac:dyDescent="0.2">
      <c r="B8" s="14" t="s">
        <v>31</v>
      </c>
      <c r="C8" s="15" t="s">
        <v>141</v>
      </c>
      <c r="D8" s="16">
        <v>0</v>
      </c>
      <c r="E8" s="13"/>
    </row>
    <row r="9" spans="2:5" ht="20.100000000000001" customHeight="1" x14ac:dyDescent="0.2">
      <c r="B9" s="14" t="s">
        <v>31</v>
      </c>
      <c r="C9" s="17" t="s">
        <v>36</v>
      </c>
      <c r="D9" s="16">
        <v>0</v>
      </c>
      <c r="E9" s="13"/>
    </row>
    <row r="10" spans="2:5" ht="20.100000000000001" customHeight="1" x14ac:dyDescent="0.2">
      <c r="B10" s="14" t="s">
        <v>31</v>
      </c>
      <c r="C10" s="17" t="s">
        <v>37</v>
      </c>
      <c r="D10" s="16">
        <v>0</v>
      </c>
      <c r="E10" s="13"/>
    </row>
    <row r="11" spans="2:5" ht="20.100000000000001" customHeight="1" x14ac:dyDescent="0.2">
      <c r="B11" s="14" t="s">
        <v>31</v>
      </c>
      <c r="C11" s="17" t="s">
        <v>185</v>
      </c>
      <c r="D11" s="16">
        <v>0</v>
      </c>
      <c r="E11" s="13"/>
    </row>
    <row r="12" spans="2:5" ht="20.100000000000001" customHeight="1" x14ac:dyDescent="0.2">
      <c r="B12" s="14" t="s">
        <v>31</v>
      </c>
      <c r="C12" s="17" t="s">
        <v>186</v>
      </c>
      <c r="D12" s="16">
        <v>0</v>
      </c>
      <c r="E12" s="13"/>
    </row>
    <row r="13" spans="2:5" ht="20.100000000000001" customHeight="1" x14ac:dyDescent="0.2">
      <c r="B13" s="14" t="s">
        <v>31</v>
      </c>
      <c r="C13" s="17" t="s">
        <v>157</v>
      </c>
      <c r="D13" s="16">
        <v>0</v>
      </c>
      <c r="E13" s="13"/>
    </row>
    <row r="14" spans="2:5" ht="20.100000000000001" customHeight="1" x14ac:dyDescent="0.2">
      <c r="B14" s="14" t="s">
        <v>31</v>
      </c>
      <c r="C14" s="17" t="s">
        <v>187</v>
      </c>
      <c r="D14" s="16">
        <v>0</v>
      </c>
      <c r="E14" s="13"/>
    </row>
    <row r="15" spans="2:5" ht="20.100000000000001" customHeight="1" x14ac:dyDescent="0.2">
      <c r="B15" s="14" t="s">
        <v>31</v>
      </c>
      <c r="C15" s="17" t="s">
        <v>138</v>
      </c>
      <c r="D15" s="16">
        <v>0</v>
      </c>
      <c r="E15" s="13"/>
    </row>
    <row r="16" spans="2:5" ht="20.100000000000001" customHeight="1" x14ac:dyDescent="0.2">
      <c r="B16" s="14" t="s">
        <v>31</v>
      </c>
      <c r="C16" s="17" t="s">
        <v>137</v>
      </c>
      <c r="D16" s="16">
        <v>0</v>
      </c>
      <c r="E16" s="13"/>
    </row>
    <row r="17" spans="2:5" ht="20.100000000000001" customHeight="1" x14ac:dyDescent="0.2">
      <c r="B17" s="14" t="s">
        <v>31</v>
      </c>
      <c r="C17" s="17" t="s">
        <v>140</v>
      </c>
      <c r="D17" s="16">
        <v>0</v>
      </c>
      <c r="E17" s="13"/>
    </row>
    <row r="18" spans="2:5" ht="20.100000000000001" customHeight="1" x14ac:dyDescent="0.2">
      <c r="B18" s="14" t="s">
        <v>31</v>
      </c>
      <c r="C18" s="17" t="s">
        <v>139</v>
      </c>
      <c r="D18" s="16">
        <v>0</v>
      </c>
      <c r="E18" s="13"/>
    </row>
    <row r="19" spans="2:5" ht="20.100000000000001" customHeight="1" x14ac:dyDescent="0.2">
      <c r="B19" s="14" t="s">
        <v>31</v>
      </c>
      <c r="C19" s="17" t="s">
        <v>188</v>
      </c>
      <c r="D19" s="16">
        <v>0</v>
      </c>
      <c r="E19" s="13"/>
    </row>
    <row r="20" spans="2:5" ht="20.100000000000001" customHeight="1" x14ac:dyDescent="0.2">
      <c r="B20" s="14" t="s">
        <v>31</v>
      </c>
      <c r="C20" s="17" t="s">
        <v>150</v>
      </c>
      <c r="D20" s="16">
        <v>0</v>
      </c>
      <c r="E20" s="13"/>
    </row>
    <row r="21" spans="2:5" ht="20.100000000000001" customHeight="1" x14ac:dyDescent="0.2">
      <c r="B21" s="14" t="s">
        <v>31</v>
      </c>
      <c r="C21" s="17" t="s">
        <v>149</v>
      </c>
      <c r="D21" s="16">
        <v>0</v>
      </c>
      <c r="E21" s="13"/>
    </row>
    <row r="22" spans="2:5" ht="20.100000000000001" customHeight="1" x14ac:dyDescent="0.2">
      <c r="B22" s="14" t="s">
        <v>31</v>
      </c>
      <c r="C22" s="17" t="s">
        <v>189</v>
      </c>
      <c r="D22" s="16">
        <v>0</v>
      </c>
      <c r="E22" s="13"/>
    </row>
    <row r="23" spans="2:5" ht="20.100000000000001" customHeight="1" x14ac:dyDescent="0.2">
      <c r="B23" s="14" t="s">
        <v>31</v>
      </c>
      <c r="C23" s="17" t="s">
        <v>190</v>
      </c>
      <c r="D23" s="16">
        <v>0</v>
      </c>
      <c r="E23" s="13"/>
    </row>
    <row r="24" spans="2:5" ht="20.100000000000001" customHeight="1" x14ac:dyDescent="0.2">
      <c r="B24" s="14" t="s">
        <v>31</v>
      </c>
      <c r="C24" s="17" t="s">
        <v>191</v>
      </c>
      <c r="D24" s="16">
        <v>0</v>
      </c>
      <c r="E24" s="13"/>
    </row>
    <row r="25" spans="2:5" ht="20.100000000000001" customHeight="1" x14ac:dyDescent="0.2">
      <c r="B25" s="14" t="s">
        <v>31</v>
      </c>
      <c r="C25" s="17" t="s">
        <v>192</v>
      </c>
      <c r="D25" s="16">
        <v>0</v>
      </c>
      <c r="E25" s="13"/>
    </row>
    <row r="26" spans="2:5" ht="20.100000000000001" customHeight="1" x14ac:dyDescent="0.2">
      <c r="B26" s="14" t="s">
        <v>31</v>
      </c>
      <c r="C26" s="17" t="s">
        <v>55</v>
      </c>
      <c r="D26" s="16">
        <v>0</v>
      </c>
      <c r="E26" s="13"/>
    </row>
    <row r="27" spans="2:5" ht="20.100000000000001" customHeight="1" x14ac:dyDescent="0.2">
      <c r="B27" s="14" t="s">
        <v>31</v>
      </c>
      <c r="C27" s="17" t="s">
        <v>123</v>
      </c>
      <c r="D27" s="16">
        <v>0</v>
      </c>
      <c r="E27" s="13"/>
    </row>
    <row r="28" spans="2:5" ht="20.100000000000001" customHeight="1" x14ac:dyDescent="0.2">
      <c r="B28" s="14" t="s">
        <v>31</v>
      </c>
      <c r="C28" s="17" t="s">
        <v>122</v>
      </c>
      <c r="D28" s="16">
        <v>1108820</v>
      </c>
      <c r="E28" s="13"/>
    </row>
    <row r="29" spans="2:5" ht="20.100000000000001" customHeight="1" x14ac:dyDescent="0.2">
      <c r="B29" s="14" t="s">
        <v>31</v>
      </c>
      <c r="C29" s="17" t="s">
        <v>304</v>
      </c>
      <c r="D29" s="16">
        <v>0</v>
      </c>
      <c r="E29" s="13"/>
    </row>
    <row r="30" spans="2:5" ht="20.100000000000001" customHeight="1" x14ac:dyDescent="0.2">
      <c r="B30" s="14" t="s">
        <v>31</v>
      </c>
      <c r="C30" s="17" t="s">
        <v>305</v>
      </c>
      <c r="D30" s="16">
        <v>0</v>
      </c>
      <c r="E30" s="13"/>
    </row>
    <row r="31" spans="2:5" ht="20.100000000000001" customHeight="1" x14ac:dyDescent="0.2">
      <c r="B31" s="14" t="s">
        <v>31</v>
      </c>
      <c r="C31" s="17" t="s">
        <v>306</v>
      </c>
      <c r="D31" s="16">
        <v>0</v>
      </c>
      <c r="E31" s="13"/>
    </row>
    <row r="32" spans="2:5" ht="20.100000000000001" customHeight="1" x14ac:dyDescent="0.2">
      <c r="B32" s="14" t="s">
        <v>31</v>
      </c>
      <c r="C32" s="17" t="s">
        <v>307</v>
      </c>
      <c r="D32" s="16">
        <v>0</v>
      </c>
      <c r="E32" s="13"/>
    </row>
    <row r="33" spans="2:5" ht="20.100000000000001" customHeight="1" x14ac:dyDescent="0.2">
      <c r="B33" s="14" t="s">
        <v>31</v>
      </c>
      <c r="C33" s="17" t="s">
        <v>308</v>
      </c>
      <c r="D33" s="16">
        <v>0</v>
      </c>
      <c r="E33" s="13"/>
    </row>
    <row r="34" spans="2:5" ht="20.100000000000001" customHeight="1" x14ac:dyDescent="0.2">
      <c r="B34" s="14" t="s">
        <v>31</v>
      </c>
      <c r="C34" s="17" t="s">
        <v>309</v>
      </c>
      <c r="D34" s="16">
        <v>0</v>
      </c>
      <c r="E34" s="13"/>
    </row>
    <row r="35" spans="2:5" ht="20.100000000000001" customHeight="1" x14ac:dyDescent="0.2">
      <c r="B35" s="14" t="s">
        <v>31</v>
      </c>
      <c r="C35" s="17" t="s">
        <v>310</v>
      </c>
      <c r="D35" s="16">
        <v>0</v>
      </c>
      <c r="E35" s="13"/>
    </row>
    <row r="36" spans="2:5" ht="20.100000000000001" customHeight="1" x14ac:dyDescent="0.2">
      <c r="B36" s="18" t="s">
        <v>57</v>
      </c>
      <c r="C36" s="18" t="s">
        <v>345</v>
      </c>
      <c r="D36" s="21">
        <f>SUM(D7:D35)</f>
        <v>1108820</v>
      </c>
      <c r="E36" s="13"/>
    </row>
  </sheetData>
  <pageMargins left="0.7" right="0.7" top="0.75" bottom="0.75" header="0.3" footer="0.3"/>
  <pageSetup orientation="portrait" verticalDpi="0" r:id="rId1"/>
  <headerFooter>
    <oddHeader>&amp;R&amp;"Calibri"&amp;10&amp;K000000 Confidencial&amp;1#_x000D_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4"/>
    <pageSetUpPr fitToPage="1"/>
  </sheetPr>
  <dimension ref="B1:P48"/>
  <sheetViews>
    <sheetView workbookViewId="0">
      <pane xSplit="3" ySplit="5" topLeftCell="D6" activePane="bottomRight" state="frozen"/>
      <selection activeCell="F12" sqref="F12:I12"/>
      <selection pane="topRight" activeCell="F12" sqref="F12:I12"/>
      <selection pane="bottomLeft" activeCell="F12" sqref="F12:I12"/>
      <selection pane="bottomRight" activeCell="D6" sqref="D6"/>
    </sheetView>
  </sheetViews>
  <sheetFormatPr baseColWidth="10" defaultColWidth="11.42578125" defaultRowHeight="20.100000000000001" customHeight="1" x14ac:dyDescent="0.2"/>
  <cols>
    <col min="1" max="1" width="1.7109375" style="6" customWidth="1"/>
    <col min="2" max="2" width="4.42578125" style="6" customWidth="1"/>
    <col min="3" max="3" width="50.7109375" style="6" customWidth="1"/>
    <col min="4" max="16" width="17.7109375" style="6" customWidth="1"/>
    <col min="17" max="17" width="5.7109375" style="6" customWidth="1"/>
    <col min="18" max="16384" width="11.42578125" style="6"/>
  </cols>
  <sheetData>
    <row r="1" spans="2:16" s="71" customFormat="1" ht="20.100000000000001" customHeight="1" x14ac:dyDescent="0.2">
      <c r="B1" s="57" t="str">
        <f>IF('DATOS DE LA EMPRESA'!F6="","",'DATOS DE LA EMPRESA'!F6)</f>
        <v>SADCAL CONSULTORIA Y SOLUCIONES INTEGRALES, S.A. DE C.V.</v>
      </c>
      <c r="C1" s="57"/>
      <c r="D1" s="73"/>
      <c r="E1" s="75"/>
      <c r="F1" s="75"/>
    </row>
    <row r="2" spans="2:16" s="71" customFormat="1" ht="20.100000000000001" customHeight="1" x14ac:dyDescent="0.2">
      <c r="B2" s="57" t="s">
        <v>104</v>
      </c>
      <c r="C2" s="57"/>
      <c r="D2" s="73"/>
      <c r="E2" s="76"/>
    </row>
    <row r="3" spans="2:16" s="71" customFormat="1" ht="20.100000000000001" customHeight="1" x14ac:dyDescent="0.2">
      <c r="B3" s="57" t="str">
        <f>"EJERCICIO "&amp;'DATOS DE LA EMPRESA'!F12</f>
        <v>EJERCICIO 2024</v>
      </c>
      <c r="C3" s="57"/>
    </row>
    <row r="4" spans="2:16" ht="20.100000000000001" customHeight="1" x14ac:dyDescent="0.2">
      <c r="C4" s="8"/>
      <c r="D4" s="7"/>
    </row>
    <row r="5" spans="2:16" ht="20.100000000000001" customHeight="1" x14ac:dyDescent="0.2">
      <c r="B5" s="35"/>
      <c r="C5" s="11" t="s">
        <v>28</v>
      </c>
      <c r="D5" s="11" t="s">
        <v>23</v>
      </c>
      <c r="E5" s="11" t="s">
        <v>24</v>
      </c>
      <c r="F5" s="11" t="s">
        <v>25</v>
      </c>
      <c r="G5" s="11" t="s">
        <v>26</v>
      </c>
      <c r="H5" s="11" t="s">
        <v>2</v>
      </c>
      <c r="I5" s="11" t="s">
        <v>3</v>
      </c>
      <c r="J5" s="11" t="s">
        <v>4</v>
      </c>
      <c r="K5" s="11" t="s">
        <v>5</v>
      </c>
      <c r="L5" s="11" t="s">
        <v>6</v>
      </c>
      <c r="M5" s="11" t="s">
        <v>7</v>
      </c>
      <c r="N5" s="11" t="s">
        <v>8</v>
      </c>
      <c r="O5" s="11" t="s">
        <v>9</v>
      </c>
      <c r="P5" s="11" t="s">
        <v>1</v>
      </c>
    </row>
    <row r="6" spans="2:16" ht="20.100000000000001" customHeight="1" x14ac:dyDescent="0.2">
      <c r="C6" s="63" t="s">
        <v>10</v>
      </c>
    </row>
    <row r="7" spans="2:16" ht="20.100000000000001" customHeight="1" x14ac:dyDescent="0.2">
      <c r="B7" s="18" t="s">
        <v>31</v>
      </c>
      <c r="C7" s="17" t="s">
        <v>17</v>
      </c>
      <c r="D7" s="34">
        <v>28000</v>
      </c>
      <c r="E7" s="34">
        <v>137400</v>
      </c>
      <c r="F7" s="34">
        <v>55001</v>
      </c>
      <c r="G7" s="34">
        <v>49790</v>
      </c>
      <c r="H7" s="34">
        <v>72716</v>
      </c>
      <c r="I7" s="34">
        <v>78145</v>
      </c>
      <c r="J7" s="34">
        <v>44123</v>
      </c>
      <c r="K7" s="34">
        <v>85416</v>
      </c>
      <c r="L7" s="34">
        <v>18850</v>
      </c>
      <c r="M7" s="34">
        <v>61041</v>
      </c>
      <c r="N7" s="34">
        <v>86140</v>
      </c>
      <c r="O7" s="34">
        <v>12101</v>
      </c>
      <c r="P7" s="27">
        <f>SUM(D7:O7)</f>
        <v>728723</v>
      </c>
    </row>
    <row r="8" spans="2:16" ht="20.100000000000001" customHeight="1" x14ac:dyDescent="0.2">
      <c r="B8" s="18" t="s">
        <v>31</v>
      </c>
      <c r="C8" s="17" t="s">
        <v>74</v>
      </c>
      <c r="D8" s="34">
        <v>0</v>
      </c>
      <c r="E8" s="34">
        <v>0</v>
      </c>
      <c r="F8" s="34">
        <v>0</v>
      </c>
      <c r="G8" s="34">
        <v>0</v>
      </c>
      <c r="H8" s="34">
        <v>0</v>
      </c>
      <c r="I8" s="34">
        <v>0</v>
      </c>
      <c r="J8" s="34">
        <v>0</v>
      </c>
      <c r="K8" s="34">
        <v>0</v>
      </c>
      <c r="L8" s="34">
        <v>0</v>
      </c>
      <c r="M8" s="34">
        <v>0</v>
      </c>
      <c r="N8" s="34">
        <v>0</v>
      </c>
      <c r="O8" s="34">
        <v>0</v>
      </c>
      <c r="P8" s="27">
        <f>SUM(D8:O8)</f>
        <v>0</v>
      </c>
    </row>
    <row r="9" spans="2:16" ht="20.100000000000001" customHeight="1" x14ac:dyDescent="0.2">
      <c r="B9" s="18" t="s">
        <v>31</v>
      </c>
      <c r="C9" s="17" t="s">
        <v>18</v>
      </c>
      <c r="D9" s="34">
        <v>7748</v>
      </c>
      <c r="E9" s="34">
        <v>16456</v>
      </c>
      <c r="F9" s="34">
        <v>5800</v>
      </c>
      <c r="G9" s="34">
        <v>0</v>
      </c>
      <c r="H9" s="34">
        <v>0</v>
      </c>
      <c r="I9" s="34">
        <v>0</v>
      </c>
      <c r="J9" s="34">
        <v>11600</v>
      </c>
      <c r="K9" s="34">
        <v>0</v>
      </c>
      <c r="L9" s="34">
        <v>0</v>
      </c>
      <c r="M9" s="34">
        <v>12400</v>
      </c>
      <c r="N9" s="34">
        <v>26416</v>
      </c>
      <c r="O9" s="34">
        <v>0</v>
      </c>
      <c r="P9" s="27">
        <f t="shared" ref="P9:P15" si="0">SUM(D9:O9)</f>
        <v>80420</v>
      </c>
    </row>
    <row r="10" spans="2:16" ht="20.100000000000001" customHeight="1" x14ac:dyDescent="0.2">
      <c r="B10" s="18" t="s">
        <v>31</v>
      </c>
      <c r="C10" s="17" t="s">
        <v>106</v>
      </c>
      <c r="D10" s="34">
        <v>0</v>
      </c>
      <c r="E10" s="34">
        <v>0</v>
      </c>
      <c r="F10" s="34">
        <v>0</v>
      </c>
      <c r="G10" s="34">
        <v>0</v>
      </c>
      <c r="H10" s="34">
        <v>0</v>
      </c>
      <c r="I10" s="34">
        <v>0</v>
      </c>
      <c r="J10" s="34">
        <v>0</v>
      </c>
      <c r="K10" s="34">
        <v>0</v>
      </c>
      <c r="L10" s="34">
        <v>0</v>
      </c>
      <c r="M10" s="34">
        <v>0</v>
      </c>
      <c r="N10" s="34">
        <v>0</v>
      </c>
      <c r="O10" s="34">
        <v>0</v>
      </c>
      <c r="P10" s="27">
        <f t="shared" si="0"/>
        <v>0</v>
      </c>
    </row>
    <row r="11" spans="2:16" ht="20.100000000000001" customHeight="1" x14ac:dyDescent="0.2">
      <c r="B11" s="18" t="s">
        <v>31</v>
      </c>
      <c r="C11" s="26" t="s">
        <v>164</v>
      </c>
      <c r="D11" s="34">
        <v>0</v>
      </c>
      <c r="E11" s="34">
        <v>0</v>
      </c>
      <c r="F11" s="34">
        <v>0</v>
      </c>
      <c r="G11" s="34">
        <v>0</v>
      </c>
      <c r="H11" s="34">
        <v>0</v>
      </c>
      <c r="I11" s="34">
        <v>0</v>
      </c>
      <c r="J11" s="34">
        <v>0</v>
      </c>
      <c r="K11" s="34">
        <v>0</v>
      </c>
      <c r="L11" s="34">
        <v>0</v>
      </c>
      <c r="M11" s="34">
        <v>0</v>
      </c>
      <c r="N11" s="34">
        <v>0</v>
      </c>
      <c r="O11" s="34">
        <v>0</v>
      </c>
      <c r="P11" s="27">
        <f t="shared" si="0"/>
        <v>0</v>
      </c>
    </row>
    <row r="12" spans="2:16" ht="20.100000000000001" customHeight="1" x14ac:dyDescent="0.2">
      <c r="B12" s="18" t="s">
        <v>31</v>
      </c>
      <c r="C12" s="17" t="s">
        <v>167</v>
      </c>
      <c r="D12" s="34">
        <v>0</v>
      </c>
      <c r="E12" s="34">
        <v>0</v>
      </c>
      <c r="F12" s="34">
        <v>0</v>
      </c>
      <c r="G12" s="34">
        <v>0</v>
      </c>
      <c r="H12" s="34">
        <v>0</v>
      </c>
      <c r="I12" s="34">
        <v>0</v>
      </c>
      <c r="J12" s="34">
        <v>0</v>
      </c>
      <c r="K12" s="34">
        <v>0</v>
      </c>
      <c r="L12" s="34">
        <v>0</v>
      </c>
      <c r="M12" s="34">
        <v>0</v>
      </c>
      <c r="N12" s="34">
        <v>0</v>
      </c>
      <c r="O12" s="34">
        <v>0</v>
      </c>
      <c r="P12" s="27">
        <f t="shared" si="0"/>
        <v>0</v>
      </c>
    </row>
    <row r="13" spans="2:16" ht="20.100000000000001" customHeight="1" x14ac:dyDescent="0.2">
      <c r="B13" s="18" t="s">
        <v>31</v>
      </c>
      <c r="C13" s="17" t="s">
        <v>105</v>
      </c>
      <c r="D13" s="34">
        <v>0</v>
      </c>
      <c r="E13" s="34">
        <v>0</v>
      </c>
      <c r="F13" s="34">
        <v>0</v>
      </c>
      <c r="G13" s="34">
        <v>0</v>
      </c>
      <c r="H13" s="34">
        <v>0</v>
      </c>
      <c r="I13" s="34">
        <v>0</v>
      </c>
      <c r="J13" s="34">
        <v>0</v>
      </c>
      <c r="K13" s="34">
        <v>0</v>
      </c>
      <c r="L13" s="34">
        <v>0</v>
      </c>
      <c r="M13" s="34">
        <v>0</v>
      </c>
      <c r="N13" s="34">
        <v>0</v>
      </c>
      <c r="O13" s="34">
        <v>5401</v>
      </c>
      <c r="P13" s="27">
        <f t="shared" si="0"/>
        <v>5401</v>
      </c>
    </row>
    <row r="14" spans="2:16" ht="20.100000000000001" customHeight="1" x14ac:dyDescent="0.2">
      <c r="B14" s="18" t="s">
        <v>31</v>
      </c>
      <c r="C14" s="17" t="s">
        <v>172</v>
      </c>
      <c r="D14" s="34">
        <v>0</v>
      </c>
      <c r="E14" s="34">
        <v>0</v>
      </c>
      <c r="F14" s="34">
        <v>0</v>
      </c>
      <c r="G14" s="34">
        <v>0</v>
      </c>
      <c r="H14" s="34">
        <v>0</v>
      </c>
      <c r="I14" s="34">
        <v>0</v>
      </c>
      <c r="J14" s="34">
        <v>0</v>
      </c>
      <c r="K14" s="34">
        <v>0</v>
      </c>
      <c r="L14" s="34">
        <v>0</v>
      </c>
      <c r="M14" s="34">
        <v>0</v>
      </c>
      <c r="N14" s="34">
        <v>0</v>
      </c>
      <c r="O14" s="34">
        <v>0</v>
      </c>
      <c r="P14" s="27">
        <f t="shared" si="0"/>
        <v>0</v>
      </c>
    </row>
    <row r="15" spans="2:16" ht="20.100000000000001" customHeight="1" x14ac:dyDescent="0.2">
      <c r="B15" s="18" t="s">
        <v>31</v>
      </c>
      <c r="C15" s="17" t="s">
        <v>165</v>
      </c>
      <c r="D15" s="34">
        <v>0</v>
      </c>
      <c r="E15" s="34">
        <v>0</v>
      </c>
      <c r="F15" s="34">
        <v>0</v>
      </c>
      <c r="G15" s="34">
        <v>0</v>
      </c>
      <c r="H15" s="34">
        <v>0</v>
      </c>
      <c r="I15" s="34">
        <v>0</v>
      </c>
      <c r="J15" s="34">
        <v>0</v>
      </c>
      <c r="K15" s="34">
        <v>0</v>
      </c>
      <c r="L15" s="34">
        <v>0</v>
      </c>
      <c r="M15" s="34">
        <v>0</v>
      </c>
      <c r="N15" s="34">
        <v>0</v>
      </c>
      <c r="O15" s="34">
        <v>0</v>
      </c>
      <c r="P15" s="27">
        <f t="shared" si="0"/>
        <v>0</v>
      </c>
    </row>
    <row r="16" spans="2:16" ht="20.100000000000001" customHeight="1" x14ac:dyDescent="0.2">
      <c r="C16" s="9" t="s">
        <v>13</v>
      </c>
      <c r="D16" s="27">
        <f t="shared" ref="D16:P16" si="1">SUM(D7:D15)</f>
        <v>35748</v>
      </c>
      <c r="E16" s="27">
        <f t="shared" si="1"/>
        <v>153856</v>
      </c>
      <c r="F16" s="27">
        <f t="shared" si="1"/>
        <v>60801</v>
      </c>
      <c r="G16" s="27">
        <f t="shared" si="1"/>
        <v>49790</v>
      </c>
      <c r="H16" s="27">
        <f t="shared" si="1"/>
        <v>72716</v>
      </c>
      <c r="I16" s="27">
        <f t="shared" si="1"/>
        <v>78145</v>
      </c>
      <c r="J16" s="27">
        <f t="shared" si="1"/>
        <v>55723</v>
      </c>
      <c r="K16" s="27">
        <f t="shared" si="1"/>
        <v>85416</v>
      </c>
      <c r="L16" s="27">
        <f t="shared" si="1"/>
        <v>18850</v>
      </c>
      <c r="M16" s="27">
        <f t="shared" si="1"/>
        <v>73441</v>
      </c>
      <c r="N16" s="27">
        <f t="shared" si="1"/>
        <v>112556</v>
      </c>
      <c r="O16" s="27">
        <f t="shared" si="1"/>
        <v>17502</v>
      </c>
      <c r="P16" s="27">
        <f t="shared" si="1"/>
        <v>814544</v>
      </c>
    </row>
    <row r="17" spans="2:16" ht="20.100000000000001" customHeight="1" x14ac:dyDescent="0.2">
      <c r="L17" s="88" t="s">
        <v>193</v>
      </c>
      <c r="M17" s="89"/>
      <c r="N17" s="89"/>
      <c r="O17" s="90"/>
      <c r="P17" s="64">
        <v>12</v>
      </c>
    </row>
    <row r="18" spans="2:16" ht="20.100000000000001" customHeight="1" thickBot="1" x14ac:dyDescent="0.25">
      <c r="L18" s="88" t="s">
        <v>71</v>
      </c>
      <c r="M18" s="89"/>
      <c r="N18" s="89"/>
      <c r="O18" s="90"/>
      <c r="P18" s="55">
        <f>IF('DATOS DE LA EMPRESA'!F12="",0,ROUND(P16/P17,0))</f>
        <v>67879</v>
      </c>
    </row>
    <row r="19" spans="2:16" ht="20.100000000000001" customHeight="1" x14ac:dyDescent="0.2">
      <c r="C19" s="63" t="s">
        <v>0</v>
      </c>
    </row>
    <row r="20" spans="2:16" ht="20.100000000000001" customHeight="1" x14ac:dyDescent="0.2">
      <c r="B20" s="18" t="s">
        <v>31</v>
      </c>
      <c r="C20" s="17" t="s">
        <v>27</v>
      </c>
      <c r="D20" s="34">
        <v>0</v>
      </c>
      <c r="E20" s="34">
        <v>0</v>
      </c>
      <c r="F20" s="34">
        <v>0</v>
      </c>
      <c r="G20" s="34">
        <v>0</v>
      </c>
      <c r="H20" s="34">
        <v>0</v>
      </c>
      <c r="I20" s="34">
        <v>0</v>
      </c>
      <c r="J20" s="34">
        <v>0</v>
      </c>
      <c r="K20" s="34">
        <v>0</v>
      </c>
      <c r="L20" s="34">
        <v>0</v>
      </c>
      <c r="M20" s="34">
        <v>0</v>
      </c>
      <c r="N20" s="34">
        <v>0</v>
      </c>
      <c r="O20" s="34">
        <v>0</v>
      </c>
      <c r="P20" s="27">
        <f t="shared" ref="P20:P30" si="2">SUM(D20:O20)</f>
        <v>0</v>
      </c>
    </row>
    <row r="21" spans="2:16" ht="20.100000000000001" customHeight="1" x14ac:dyDescent="0.2">
      <c r="B21" s="18" t="s">
        <v>31</v>
      </c>
      <c r="C21" s="17" t="s">
        <v>19</v>
      </c>
      <c r="D21" s="34">
        <v>0</v>
      </c>
      <c r="E21" s="34">
        <v>0</v>
      </c>
      <c r="F21" s="34">
        <v>0</v>
      </c>
      <c r="G21" s="34">
        <v>0</v>
      </c>
      <c r="H21" s="34">
        <v>0</v>
      </c>
      <c r="I21" s="34">
        <v>0</v>
      </c>
      <c r="J21" s="34">
        <v>0</v>
      </c>
      <c r="K21" s="34">
        <v>0</v>
      </c>
      <c r="L21" s="34">
        <v>0</v>
      </c>
      <c r="M21" s="34">
        <v>0</v>
      </c>
      <c r="N21" s="34">
        <v>0</v>
      </c>
      <c r="O21" s="34">
        <v>0</v>
      </c>
      <c r="P21" s="27">
        <f t="shared" si="2"/>
        <v>0</v>
      </c>
    </row>
    <row r="22" spans="2:16" ht="20.100000000000001" customHeight="1" x14ac:dyDescent="0.2">
      <c r="B22" s="18" t="s">
        <v>31</v>
      </c>
      <c r="C22" s="17" t="s">
        <v>168</v>
      </c>
      <c r="D22" s="34">
        <v>0</v>
      </c>
      <c r="E22" s="34">
        <v>0</v>
      </c>
      <c r="F22" s="34">
        <v>0</v>
      </c>
      <c r="G22" s="34">
        <v>0</v>
      </c>
      <c r="H22" s="34">
        <v>0</v>
      </c>
      <c r="I22" s="34">
        <v>0</v>
      </c>
      <c r="J22" s="34">
        <v>0</v>
      </c>
      <c r="K22" s="34">
        <v>0</v>
      </c>
      <c r="L22" s="34">
        <v>0</v>
      </c>
      <c r="M22" s="34">
        <v>0</v>
      </c>
      <c r="N22" s="34">
        <v>0</v>
      </c>
      <c r="O22" s="34">
        <v>0</v>
      </c>
      <c r="P22" s="27">
        <f t="shared" si="2"/>
        <v>0</v>
      </c>
    </row>
    <row r="23" spans="2:16" ht="20.100000000000001" customHeight="1" x14ac:dyDescent="0.2">
      <c r="B23" s="18" t="s">
        <v>31</v>
      </c>
      <c r="C23" s="17" t="s">
        <v>169</v>
      </c>
      <c r="D23" s="34">
        <v>0</v>
      </c>
      <c r="E23" s="34">
        <v>0</v>
      </c>
      <c r="F23" s="34">
        <v>0</v>
      </c>
      <c r="G23" s="34">
        <v>0</v>
      </c>
      <c r="H23" s="34">
        <v>0</v>
      </c>
      <c r="I23" s="34">
        <v>0</v>
      </c>
      <c r="J23" s="34">
        <v>0</v>
      </c>
      <c r="K23" s="34">
        <v>0</v>
      </c>
      <c r="L23" s="34">
        <v>0</v>
      </c>
      <c r="M23" s="34">
        <v>0</v>
      </c>
      <c r="N23" s="34">
        <v>0</v>
      </c>
      <c r="O23" s="34">
        <v>0</v>
      </c>
      <c r="P23" s="27">
        <f t="shared" si="2"/>
        <v>0</v>
      </c>
    </row>
    <row r="24" spans="2:16" ht="20.100000000000001" customHeight="1" x14ac:dyDescent="0.2">
      <c r="B24" s="18" t="s">
        <v>31</v>
      </c>
      <c r="C24" s="17" t="s">
        <v>171</v>
      </c>
      <c r="D24" s="34">
        <v>0</v>
      </c>
      <c r="E24" s="34">
        <v>0</v>
      </c>
      <c r="F24" s="34">
        <v>0</v>
      </c>
      <c r="G24" s="34">
        <v>0</v>
      </c>
      <c r="H24" s="34">
        <v>0</v>
      </c>
      <c r="I24" s="34">
        <v>0</v>
      </c>
      <c r="J24" s="34">
        <v>0</v>
      </c>
      <c r="K24" s="34">
        <v>0</v>
      </c>
      <c r="L24" s="34">
        <v>0</v>
      </c>
      <c r="M24" s="34">
        <v>0</v>
      </c>
      <c r="N24" s="34">
        <v>0</v>
      </c>
      <c r="O24" s="34">
        <v>0</v>
      </c>
      <c r="P24" s="27">
        <f t="shared" si="2"/>
        <v>0</v>
      </c>
    </row>
    <row r="25" spans="2:16" ht="20.100000000000001" customHeight="1" x14ac:dyDescent="0.2">
      <c r="B25" s="18" t="s">
        <v>31</v>
      </c>
      <c r="C25" s="26" t="s">
        <v>16</v>
      </c>
      <c r="D25" s="34">
        <v>4259</v>
      </c>
      <c r="E25" s="34">
        <v>5419</v>
      </c>
      <c r="F25" s="34">
        <v>19442</v>
      </c>
      <c r="G25" s="34">
        <v>9153</v>
      </c>
      <c r="H25" s="34">
        <v>2108</v>
      </c>
      <c r="I25" s="34">
        <v>3085</v>
      </c>
      <c r="J25" s="34">
        <v>1694</v>
      </c>
      <c r="K25" s="34">
        <v>7406</v>
      </c>
      <c r="L25" s="34">
        <v>7748</v>
      </c>
      <c r="M25" s="34">
        <v>10382</v>
      </c>
      <c r="N25" s="34">
        <v>10939</v>
      </c>
      <c r="O25" s="34">
        <v>2063</v>
      </c>
      <c r="P25" s="27">
        <f t="shared" si="2"/>
        <v>83698</v>
      </c>
    </row>
    <row r="26" spans="2:16" ht="20.100000000000001" customHeight="1" x14ac:dyDescent="0.2">
      <c r="B26" s="18" t="s">
        <v>31</v>
      </c>
      <c r="C26" s="17" t="s">
        <v>166</v>
      </c>
      <c r="D26" s="34">
        <v>0</v>
      </c>
      <c r="E26" s="34">
        <v>0</v>
      </c>
      <c r="F26" s="34">
        <v>0</v>
      </c>
      <c r="G26" s="34">
        <v>0</v>
      </c>
      <c r="H26" s="34">
        <v>0</v>
      </c>
      <c r="I26" s="34">
        <v>0</v>
      </c>
      <c r="J26" s="34">
        <v>0</v>
      </c>
      <c r="K26" s="34">
        <v>0</v>
      </c>
      <c r="L26" s="34">
        <v>0</v>
      </c>
      <c r="M26" s="34">
        <v>0</v>
      </c>
      <c r="N26" s="34">
        <v>0</v>
      </c>
      <c r="O26" s="34">
        <v>0</v>
      </c>
      <c r="P26" s="27">
        <f t="shared" si="2"/>
        <v>0</v>
      </c>
    </row>
    <row r="27" spans="2:16" ht="20.100000000000001" customHeight="1" x14ac:dyDescent="0.2">
      <c r="B27" s="18" t="s">
        <v>31</v>
      </c>
      <c r="C27" s="17" t="s">
        <v>75</v>
      </c>
      <c r="D27" s="34">
        <v>0</v>
      </c>
      <c r="E27" s="34">
        <v>0</v>
      </c>
      <c r="F27" s="34">
        <v>0</v>
      </c>
      <c r="G27" s="34">
        <v>0</v>
      </c>
      <c r="H27" s="34">
        <v>0</v>
      </c>
      <c r="I27" s="34">
        <v>0</v>
      </c>
      <c r="J27" s="34">
        <v>0</v>
      </c>
      <c r="K27" s="34">
        <v>0</v>
      </c>
      <c r="L27" s="34">
        <v>0</v>
      </c>
      <c r="M27" s="34">
        <v>0</v>
      </c>
      <c r="N27" s="34">
        <v>0</v>
      </c>
      <c r="O27" s="34">
        <v>0</v>
      </c>
      <c r="P27" s="27">
        <f t="shared" si="2"/>
        <v>0</v>
      </c>
    </row>
    <row r="28" spans="2:16" ht="20.100000000000001" customHeight="1" x14ac:dyDescent="0.2">
      <c r="B28" s="18" t="s">
        <v>31</v>
      </c>
      <c r="C28" s="17" t="s">
        <v>170</v>
      </c>
      <c r="D28" s="34">
        <v>0</v>
      </c>
      <c r="E28" s="34">
        <v>0</v>
      </c>
      <c r="F28" s="34">
        <v>0</v>
      </c>
      <c r="G28" s="34">
        <v>0</v>
      </c>
      <c r="H28" s="34">
        <v>0</v>
      </c>
      <c r="I28" s="34">
        <v>0</v>
      </c>
      <c r="J28" s="34">
        <v>0</v>
      </c>
      <c r="K28" s="34">
        <v>0</v>
      </c>
      <c r="L28" s="34">
        <v>0</v>
      </c>
      <c r="M28" s="34">
        <v>0</v>
      </c>
      <c r="N28" s="34">
        <v>0</v>
      </c>
      <c r="O28" s="34">
        <v>0</v>
      </c>
      <c r="P28" s="27">
        <f t="shared" si="2"/>
        <v>0</v>
      </c>
    </row>
    <row r="29" spans="2:16" ht="20.100000000000001" customHeight="1" x14ac:dyDescent="0.2">
      <c r="B29" s="18" t="s">
        <v>31</v>
      </c>
      <c r="C29" s="17" t="s">
        <v>107</v>
      </c>
      <c r="D29" s="34">
        <v>0</v>
      </c>
      <c r="E29" s="34">
        <v>0</v>
      </c>
      <c r="F29" s="34">
        <v>0</v>
      </c>
      <c r="G29" s="34">
        <v>0</v>
      </c>
      <c r="H29" s="34">
        <v>0</v>
      </c>
      <c r="I29" s="34">
        <v>0</v>
      </c>
      <c r="J29" s="34">
        <v>0</v>
      </c>
      <c r="K29" s="34">
        <v>0</v>
      </c>
      <c r="L29" s="34">
        <v>0</v>
      </c>
      <c r="M29" s="34">
        <v>0</v>
      </c>
      <c r="N29" s="34">
        <v>0</v>
      </c>
      <c r="O29" s="34">
        <v>0</v>
      </c>
      <c r="P29" s="27">
        <f t="shared" si="2"/>
        <v>0</v>
      </c>
    </row>
    <row r="30" spans="2:16" ht="20.100000000000001" customHeight="1" x14ac:dyDescent="0.2">
      <c r="B30" s="18" t="s">
        <v>31</v>
      </c>
      <c r="C30" s="17" t="s">
        <v>96</v>
      </c>
      <c r="D30" s="34">
        <v>0</v>
      </c>
      <c r="E30" s="34">
        <v>0</v>
      </c>
      <c r="F30" s="34">
        <v>0</v>
      </c>
      <c r="G30" s="34">
        <v>0</v>
      </c>
      <c r="H30" s="34">
        <v>0</v>
      </c>
      <c r="I30" s="34">
        <v>0</v>
      </c>
      <c r="J30" s="34">
        <v>0</v>
      </c>
      <c r="K30" s="34">
        <v>0</v>
      </c>
      <c r="L30" s="34">
        <v>0</v>
      </c>
      <c r="M30" s="34">
        <v>0</v>
      </c>
      <c r="N30" s="34">
        <v>0</v>
      </c>
      <c r="O30" s="34">
        <v>0</v>
      </c>
      <c r="P30" s="27">
        <f t="shared" si="2"/>
        <v>0</v>
      </c>
    </row>
    <row r="31" spans="2:16" ht="20.100000000000001" customHeight="1" x14ac:dyDescent="0.2">
      <c r="C31" s="9" t="s">
        <v>13</v>
      </c>
      <c r="D31" s="27">
        <f t="shared" ref="D31:P31" si="3">SUM(D20:D30)</f>
        <v>4259</v>
      </c>
      <c r="E31" s="27">
        <f t="shared" si="3"/>
        <v>5419</v>
      </c>
      <c r="F31" s="27">
        <f t="shared" si="3"/>
        <v>19442</v>
      </c>
      <c r="G31" s="27">
        <f t="shared" si="3"/>
        <v>9153</v>
      </c>
      <c r="H31" s="27">
        <f t="shared" si="3"/>
        <v>2108</v>
      </c>
      <c r="I31" s="27">
        <f t="shared" si="3"/>
        <v>3085</v>
      </c>
      <c r="J31" s="27">
        <f t="shared" si="3"/>
        <v>1694</v>
      </c>
      <c r="K31" s="27">
        <f t="shared" si="3"/>
        <v>7406</v>
      </c>
      <c r="L31" s="27">
        <f t="shared" si="3"/>
        <v>7748</v>
      </c>
      <c r="M31" s="27">
        <f t="shared" si="3"/>
        <v>10382</v>
      </c>
      <c r="N31" s="27">
        <f t="shared" si="3"/>
        <v>10939</v>
      </c>
      <c r="O31" s="27">
        <f t="shared" si="3"/>
        <v>2063</v>
      </c>
      <c r="P31" s="27">
        <f t="shared" si="3"/>
        <v>83698</v>
      </c>
    </row>
    <row r="32" spans="2:16" ht="20.100000000000001" customHeight="1" x14ac:dyDescent="0.2">
      <c r="L32" s="88" t="s">
        <v>193</v>
      </c>
      <c r="M32" s="89"/>
      <c r="N32" s="89"/>
      <c r="O32" s="90"/>
      <c r="P32" s="64">
        <v>12</v>
      </c>
    </row>
    <row r="33" spans="2:16" ht="20.100000000000001" customHeight="1" thickBot="1" x14ac:dyDescent="0.25">
      <c r="L33" s="91" t="s">
        <v>72</v>
      </c>
      <c r="M33" s="91"/>
      <c r="N33" s="91"/>
      <c r="O33" s="91"/>
      <c r="P33" s="55">
        <f>IF('DATOS DE LA EMPRESA'!F12="",0,ROUND(P31/P32,0))</f>
        <v>6975</v>
      </c>
    </row>
    <row r="35" spans="2:16" ht="20.100000000000001" customHeight="1" x14ac:dyDescent="0.2">
      <c r="B35" s="9"/>
      <c r="C35" s="31" t="s">
        <v>99</v>
      </c>
    </row>
    <row r="36" spans="2:16" ht="20.100000000000001" customHeight="1" x14ac:dyDescent="0.2">
      <c r="B36" s="18" t="s">
        <v>31</v>
      </c>
      <c r="C36" s="17" t="s">
        <v>71</v>
      </c>
      <c r="D36" s="17">
        <f>P18</f>
        <v>67879</v>
      </c>
    </row>
    <row r="37" spans="2:16" ht="20.100000000000001" customHeight="1" x14ac:dyDescent="0.2">
      <c r="B37" s="18" t="s">
        <v>43</v>
      </c>
      <c r="C37" s="17" t="s">
        <v>72</v>
      </c>
      <c r="D37" s="17">
        <f>P33</f>
        <v>6975</v>
      </c>
    </row>
    <row r="38" spans="2:16" ht="20.100000000000001" customHeight="1" x14ac:dyDescent="0.2">
      <c r="B38" s="18" t="s">
        <v>57</v>
      </c>
      <c r="C38" s="27" t="s">
        <v>97</v>
      </c>
      <c r="D38" s="27">
        <f>IF(D36&gt;D37,D36-D37,0)</f>
        <v>60904</v>
      </c>
    </row>
    <row r="39" spans="2:16" ht="20.100000000000001" customHeight="1" x14ac:dyDescent="0.2">
      <c r="B39" s="18" t="s">
        <v>57</v>
      </c>
      <c r="C39" s="27" t="s">
        <v>98</v>
      </c>
      <c r="D39" s="27">
        <f>IF(D37&gt;D36,D37-D36,0)</f>
        <v>0</v>
      </c>
    </row>
    <row r="41" spans="2:16" ht="20.100000000000001" customHeight="1" x14ac:dyDescent="0.2">
      <c r="B41" s="31" t="s">
        <v>77</v>
      </c>
      <c r="C41" s="31" t="s">
        <v>73</v>
      </c>
    </row>
    <row r="42" spans="2:16" ht="20.100000000000001" customHeight="1" x14ac:dyDescent="0.2">
      <c r="B42" s="18" t="s">
        <v>427</v>
      </c>
      <c r="C42" s="17" t="str">
        <f>"INPC DIC "&amp;'DATOS DE LA EMPRESA'!F12</f>
        <v>INPC DIC 2024</v>
      </c>
      <c r="D42" s="65">
        <v>137.94900000000001</v>
      </c>
    </row>
    <row r="43" spans="2:16" ht="20.100000000000001" customHeight="1" x14ac:dyDescent="0.2">
      <c r="B43" s="18" t="s">
        <v>69</v>
      </c>
      <c r="C43" s="17" t="str">
        <f>"INPC DIC "&amp;'DATOS DE LA EMPRESA'!F12-1</f>
        <v>INPC DIC 2023</v>
      </c>
      <c r="D43" s="66">
        <v>132.37299999999999</v>
      </c>
    </row>
    <row r="44" spans="2:16" ht="20.100000000000001" customHeight="1" x14ac:dyDescent="0.2">
      <c r="B44" s="18" t="s">
        <v>57</v>
      </c>
      <c r="C44" s="27" t="s">
        <v>73</v>
      </c>
      <c r="D44" s="67">
        <f>IFERROR(ROUNDDOWN((D42/D43)-1,4),0)</f>
        <v>4.2099999999999999E-2</v>
      </c>
    </row>
    <row r="46" spans="2:16" ht="20.100000000000001" customHeight="1" x14ac:dyDescent="0.2">
      <c r="B46" s="31" t="s">
        <v>57</v>
      </c>
      <c r="C46" s="31" t="s">
        <v>100</v>
      </c>
    </row>
    <row r="47" spans="2:16" ht="20.100000000000001" customHeight="1" x14ac:dyDescent="0.2">
      <c r="B47" s="18" t="s">
        <v>57</v>
      </c>
      <c r="C47" s="27" t="s">
        <v>45</v>
      </c>
      <c r="D47" s="27">
        <f>ROUND(D38*D44,0)</f>
        <v>2564</v>
      </c>
    </row>
    <row r="48" spans="2:16" ht="20.100000000000001" customHeight="1" x14ac:dyDescent="0.2">
      <c r="B48" s="18" t="s">
        <v>57</v>
      </c>
      <c r="C48" s="27" t="s">
        <v>33</v>
      </c>
      <c r="D48" s="27">
        <f>ROUND(D39*D44,0)</f>
        <v>0</v>
      </c>
    </row>
  </sheetData>
  <mergeCells count="4">
    <mergeCell ref="L17:O17"/>
    <mergeCell ref="L18:O18"/>
    <mergeCell ref="L32:O32"/>
    <mergeCell ref="L33:O33"/>
  </mergeCells>
  <hyperlinks>
    <hyperlink ref="C11" location="'DEUDORES DIVERSOS'!A1" display="DEUDORES DIVERSOS" xr:uid="{00000000-0004-0000-0A00-000000000000}"/>
    <hyperlink ref="C25" location="'IMPUESTOS X PAGAR'!A1" display="IMPUESTOS POR PAGAR" xr:uid="{00000000-0004-0000-0A00-000001000000}"/>
  </hyperlinks>
  <printOptions horizontalCentered="1"/>
  <pageMargins left="0.70866141732283472" right="0.70866141732283472" top="0.74803149606299213" bottom="0.74803149606299213" header="0.31496062992125984" footer="0.31496062992125984"/>
  <pageSetup scale="55" fitToHeight="100" orientation="landscape" blackAndWhite="1" r:id="rId1"/>
  <headerFooter>
    <oddHeader>&amp;R&amp;"Calibri"&amp;10&amp;K000000 Confidencial&amp;1#_x000D_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3F64A8-0111-46B4-B346-B3D4DBD4FD73}">
  <sheetPr>
    <tabColor theme="4"/>
  </sheetPr>
  <dimension ref="B1:E10"/>
  <sheetViews>
    <sheetView workbookViewId="0">
      <pane ySplit="5" topLeftCell="A6" activePane="bottomLeft" state="frozen"/>
      <selection activeCell="D6" sqref="D6"/>
      <selection pane="bottomLeft" activeCell="D10" sqref="D10"/>
    </sheetView>
  </sheetViews>
  <sheetFormatPr baseColWidth="10" defaultColWidth="11.42578125" defaultRowHeight="20.100000000000001" customHeight="1" x14ac:dyDescent="0.2"/>
  <cols>
    <col min="1" max="1" width="1.7109375" style="6" customWidth="1"/>
    <col min="2" max="2" width="4.42578125" style="6" customWidth="1"/>
    <col min="3" max="3" width="75.7109375" style="6" customWidth="1"/>
    <col min="4" max="4" width="17.7109375" style="6" customWidth="1"/>
    <col min="5" max="5" width="5.7109375" style="6" customWidth="1"/>
    <col min="6" max="16384" width="11.42578125" style="6"/>
  </cols>
  <sheetData>
    <row r="1" spans="2:5" s="71" customFormat="1" ht="20.100000000000001" customHeight="1" x14ac:dyDescent="0.2">
      <c r="B1" s="57" t="str">
        <f>IF('DATOS DE LA EMPRESA'!F6="","",'DATOS DE LA EMPRESA'!F6)</f>
        <v>SADCAL CONSULTORIA Y SOLUCIONES INTEGRALES, S.A. DE C.V.</v>
      </c>
      <c r="D1" s="73"/>
      <c r="E1" s="75"/>
    </row>
    <row r="2" spans="2:5" s="71" customFormat="1" ht="20.100000000000001" customHeight="1" x14ac:dyDescent="0.2">
      <c r="B2" s="57" t="s">
        <v>61</v>
      </c>
      <c r="D2" s="70"/>
      <c r="E2" s="76"/>
    </row>
    <row r="3" spans="2:5" s="71" customFormat="1" ht="20.100000000000001" customHeight="1" x14ac:dyDescent="0.2">
      <c r="B3" s="57" t="str">
        <f>"EJERCICIO "&amp;'DATOS DE LA EMPRESA'!F12</f>
        <v>EJERCICIO 2024</v>
      </c>
      <c r="C3" s="57"/>
      <c r="D3" s="73"/>
      <c r="E3" s="76"/>
    </row>
    <row r="4" spans="2:5" ht="20.100000000000001" customHeight="1" x14ac:dyDescent="0.2">
      <c r="B4" s="5"/>
      <c r="C4" s="5"/>
      <c r="D4" s="7"/>
      <c r="E4" s="10"/>
    </row>
    <row r="5" spans="2:5" ht="20.100000000000001" customHeight="1" x14ac:dyDescent="0.2">
      <c r="B5" s="11"/>
      <c r="C5" s="12" t="s">
        <v>28</v>
      </c>
      <c r="D5" s="12" t="s">
        <v>29</v>
      </c>
    </row>
    <row r="6" spans="2:5" ht="20.100000000000001" customHeight="1" x14ac:dyDescent="0.2">
      <c r="B6" s="7"/>
      <c r="C6" s="5" t="s">
        <v>15</v>
      </c>
      <c r="D6" s="8"/>
      <c r="E6" s="13"/>
    </row>
    <row r="7" spans="2:5" ht="24.95" customHeight="1" x14ac:dyDescent="0.2">
      <c r="B7" s="14" t="s">
        <v>31</v>
      </c>
      <c r="C7" s="15" t="s">
        <v>30</v>
      </c>
      <c r="D7" s="17">
        <f>'INGRESOS NOMINALES'!D36</f>
        <v>1108820</v>
      </c>
      <c r="E7" s="13"/>
    </row>
    <row r="8" spans="2:5" ht="24.95" customHeight="1" x14ac:dyDescent="0.2">
      <c r="B8" s="14" t="s">
        <v>31</v>
      </c>
      <c r="C8" s="15" t="s">
        <v>33</v>
      </c>
      <c r="D8" s="17">
        <f>'AJUSTE ANUAL POR INFLACION'!D48</f>
        <v>0</v>
      </c>
      <c r="E8" s="13"/>
    </row>
    <row r="9" spans="2:5" ht="24.95" customHeight="1" x14ac:dyDescent="0.2">
      <c r="B9" s="14" t="s">
        <v>31</v>
      </c>
      <c r="C9" s="17" t="s">
        <v>346</v>
      </c>
      <c r="D9" s="16">
        <v>0</v>
      </c>
      <c r="E9" s="13"/>
    </row>
    <row r="10" spans="2:5" ht="24.95" customHeight="1" x14ac:dyDescent="0.2">
      <c r="B10" s="18" t="s">
        <v>57</v>
      </c>
      <c r="C10" s="21" t="s">
        <v>347</v>
      </c>
      <c r="D10" s="21">
        <f>SUM(D7:D9)</f>
        <v>1108820</v>
      </c>
      <c r="E10" s="13"/>
    </row>
  </sheetData>
  <pageMargins left="0.7" right="0.7" top="0.75" bottom="0.75" header="0.3" footer="0.3"/>
  <pageSetup orientation="portrait" verticalDpi="0" r:id="rId1"/>
  <headerFooter>
    <oddHeader>&amp;R&amp;"Calibri"&amp;10&amp;K000000 Confidencial&amp;1#_x000D_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BB460E-2312-4C13-9AD3-6A63DEB8F442}">
  <sheetPr>
    <tabColor theme="4"/>
    <pageSetUpPr fitToPage="1"/>
  </sheetPr>
  <dimension ref="B1:E27"/>
  <sheetViews>
    <sheetView workbookViewId="0">
      <pane ySplit="6" topLeftCell="A7" activePane="bottomLeft" state="frozen"/>
      <selection activeCell="F12" sqref="F12:I12"/>
      <selection pane="bottomLeft" activeCell="D9" sqref="D9"/>
    </sheetView>
  </sheetViews>
  <sheetFormatPr baseColWidth="10" defaultColWidth="11.42578125" defaultRowHeight="20.100000000000001" customHeight="1" x14ac:dyDescent="0.2"/>
  <cols>
    <col min="1" max="1" width="1.7109375" style="6" customWidth="1"/>
    <col min="2" max="2" width="4.42578125" style="6" customWidth="1"/>
    <col min="3" max="3" width="50.7109375" style="6" customWidth="1"/>
    <col min="4" max="5" width="17.7109375" style="6" customWidth="1"/>
    <col min="6" max="16384" width="11.42578125" style="6"/>
  </cols>
  <sheetData>
    <row r="1" spans="2:5" s="71" customFormat="1" ht="20.100000000000001" customHeight="1" x14ac:dyDescent="0.2">
      <c r="B1" s="57" t="str">
        <f>IF('DATOS DE LA EMPRESA'!F6="","",'DATOS DE LA EMPRESA'!F6)</f>
        <v>SADCAL CONSULTORIA Y SOLUCIONES INTEGRALES, S.A. DE C.V.</v>
      </c>
    </row>
    <row r="2" spans="2:5" s="71" customFormat="1" ht="20.100000000000001" customHeight="1" x14ac:dyDescent="0.2">
      <c r="B2" s="57" t="s">
        <v>517</v>
      </c>
    </row>
    <row r="3" spans="2:5" s="71" customFormat="1" ht="20.100000000000001" customHeight="1" x14ac:dyDescent="0.2">
      <c r="B3" s="57" t="str">
        <f>"EJERCICIO "&amp;'DATOS DE LA EMPRESA'!F12</f>
        <v>EJERCICIO 2024</v>
      </c>
      <c r="C3" s="57"/>
    </row>
    <row r="4" spans="2:5" ht="20.100000000000001" customHeight="1" x14ac:dyDescent="0.2">
      <c r="C4" s="8"/>
    </row>
    <row r="5" spans="2:5" ht="20.100000000000001" customHeight="1" x14ac:dyDescent="0.2">
      <c r="B5" s="92"/>
      <c r="C5" s="92" t="s">
        <v>28</v>
      </c>
      <c r="D5" s="94" t="s">
        <v>268</v>
      </c>
      <c r="E5" s="94" t="s">
        <v>271</v>
      </c>
    </row>
    <row r="6" spans="2:5" ht="20.100000000000001" customHeight="1" x14ac:dyDescent="0.2">
      <c r="B6" s="93"/>
      <c r="C6" s="93"/>
      <c r="D6" s="95"/>
      <c r="E6" s="95"/>
    </row>
    <row r="7" spans="2:5" ht="20.100000000000001" customHeight="1" x14ac:dyDescent="0.2">
      <c r="B7" s="7"/>
      <c r="C7" s="60" t="s">
        <v>280</v>
      </c>
      <c r="D7" s="96"/>
      <c r="E7" s="96"/>
    </row>
    <row r="8" spans="2:5" ht="20.100000000000001" customHeight="1" x14ac:dyDescent="0.2">
      <c r="B8" s="18" t="s">
        <v>31</v>
      </c>
      <c r="C8" s="15" t="s">
        <v>280</v>
      </c>
      <c r="D8" s="16">
        <v>0</v>
      </c>
      <c r="E8" s="16">
        <v>0</v>
      </c>
    </row>
    <row r="9" spans="2:5" ht="20.100000000000001" customHeight="1" x14ac:dyDescent="0.2">
      <c r="B9" s="18" t="s">
        <v>31</v>
      </c>
      <c r="C9" s="15" t="s">
        <v>281</v>
      </c>
      <c r="D9" s="16">
        <v>0</v>
      </c>
      <c r="E9" s="16">
        <v>0</v>
      </c>
    </row>
    <row r="10" spans="2:5" ht="20.100000000000001" customHeight="1" x14ac:dyDescent="0.2">
      <c r="B10" s="18" t="s">
        <v>31</v>
      </c>
      <c r="C10" s="17" t="s">
        <v>282</v>
      </c>
      <c r="D10" s="16">
        <v>0</v>
      </c>
      <c r="E10" s="16">
        <v>0</v>
      </c>
    </row>
    <row r="11" spans="2:5" ht="20.100000000000001" customHeight="1" x14ac:dyDescent="0.2">
      <c r="B11" s="18" t="s">
        <v>31</v>
      </c>
      <c r="C11" s="17" t="s">
        <v>283</v>
      </c>
      <c r="D11" s="16">
        <v>0</v>
      </c>
      <c r="E11" s="16">
        <v>0</v>
      </c>
    </row>
    <row r="12" spans="2:5" ht="20.100000000000001" customHeight="1" x14ac:dyDescent="0.2">
      <c r="B12" s="18" t="s">
        <v>31</v>
      </c>
      <c r="C12" s="17" t="s">
        <v>284</v>
      </c>
      <c r="D12" s="16">
        <v>0</v>
      </c>
      <c r="E12" s="16">
        <v>0</v>
      </c>
    </row>
    <row r="13" spans="2:5" ht="20.100000000000001" customHeight="1" x14ac:dyDescent="0.2">
      <c r="B13" s="18" t="s">
        <v>31</v>
      </c>
      <c r="C13" s="17" t="s">
        <v>285</v>
      </c>
      <c r="D13" s="16">
        <v>0</v>
      </c>
      <c r="E13" s="16">
        <v>0</v>
      </c>
    </row>
    <row r="14" spans="2:5" ht="20.100000000000001" customHeight="1" x14ac:dyDescent="0.2">
      <c r="B14" s="18" t="s">
        <v>31</v>
      </c>
      <c r="C14" s="17" t="s">
        <v>286</v>
      </c>
      <c r="D14" s="16">
        <v>0</v>
      </c>
      <c r="E14" s="16">
        <v>0</v>
      </c>
    </row>
    <row r="15" spans="2:5" ht="20.100000000000001" customHeight="1" x14ac:dyDescent="0.2">
      <c r="B15" s="18" t="s">
        <v>31</v>
      </c>
      <c r="C15" s="17" t="s">
        <v>287</v>
      </c>
      <c r="D15" s="16">
        <v>0</v>
      </c>
      <c r="E15" s="16">
        <v>0</v>
      </c>
    </row>
    <row r="16" spans="2:5" ht="20.100000000000001" customHeight="1" x14ac:dyDescent="0.2">
      <c r="B16" s="18" t="s">
        <v>31</v>
      </c>
      <c r="C16" s="17" t="s">
        <v>288</v>
      </c>
      <c r="D16" s="16">
        <v>0</v>
      </c>
      <c r="E16" s="16">
        <v>0</v>
      </c>
    </row>
    <row r="17" spans="2:5" ht="20.100000000000001" customHeight="1" x14ac:dyDescent="0.2">
      <c r="B17" s="18" t="s">
        <v>31</v>
      </c>
      <c r="C17" s="17" t="s">
        <v>289</v>
      </c>
      <c r="D17" s="16">
        <v>0</v>
      </c>
      <c r="E17" s="16">
        <v>0</v>
      </c>
    </row>
    <row r="18" spans="2:5" ht="20.100000000000001" customHeight="1" x14ac:dyDescent="0.2">
      <c r="B18" s="18" t="s">
        <v>31</v>
      </c>
      <c r="C18" s="17" t="s">
        <v>290</v>
      </c>
      <c r="D18" s="16">
        <v>0</v>
      </c>
      <c r="E18" s="16">
        <v>0</v>
      </c>
    </row>
    <row r="19" spans="2:5" ht="20.100000000000001" customHeight="1" x14ac:dyDescent="0.2">
      <c r="B19" s="18" t="s">
        <v>31</v>
      </c>
      <c r="C19" s="17" t="s">
        <v>291</v>
      </c>
      <c r="D19" s="16">
        <v>0</v>
      </c>
      <c r="E19" s="16">
        <v>0</v>
      </c>
    </row>
    <row r="20" spans="2:5" ht="20.100000000000001" customHeight="1" x14ac:dyDescent="0.2">
      <c r="B20" s="18" t="s">
        <v>31</v>
      </c>
      <c r="C20" s="17" t="s">
        <v>292</v>
      </c>
      <c r="D20" s="16">
        <v>0</v>
      </c>
      <c r="E20" s="16">
        <v>0</v>
      </c>
    </row>
    <row r="21" spans="2:5" ht="20.100000000000001" customHeight="1" x14ac:dyDescent="0.2">
      <c r="B21" s="18" t="s">
        <v>31</v>
      </c>
      <c r="C21" s="17" t="s">
        <v>293</v>
      </c>
      <c r="D21" s="16">
        <v>0</v>
      </c>
      <c r="E21" s="16">
        <v>0</v>
      </c>
    </row>
    <row r="22" spans="2:5" ht="20.100000000000001" customHeight="1" x14ac:dyDescent="0.2">
      <c r="B22" s="18" t="s">
        <v>31</v>
      </c>
      <c r="C22" s="17" t="s">
        <v>294</v>
      </c>
      <c r="D22" s="16">
        <v>0</v>
      </c>
      <c r="E22" s="16">
        <v>0</v>
      </c>
    </row>
    <row r="23" spans="2:5" ht="20.100000000000001" customHeight="1" x14ac:dyDescent="0.2">
      <c r="B23" s="18" t="s">
        <v>31</v>
      </c>
      <c r="C23" s="17" t="s">
        <v>295</v>
      </c>
      <c r="D23" s="16">
        <v>0</v>
      </c>
      <c r="E23" s="16">
        <v>0</v>
      </c>
    </row>
    <row r="24" spans="2:5" ht="20.100000000000001" customHeight="1" x14ac:dyDescent="0.2">
      <c r="B24" s="18" t="s">
        <v>31</v>
      </c>
      <c r="C24" s="17" t="s">
        <v>296</v>
      </c>
      <c r="D24" s="16">
        <v>0</v>
      </c>
      <c r="E24" s="16">
        <v>0</v>
      </c>
    </row>
    <row r="25" spans="2:5" ht="20.100000000000001" customHeight="1" x14ac:dyDescent="0.2">
      <c r="C25" s="31" t="s">
        <v>302</v>
      </c>
      <c r="D25" s="61">
        <f>SUM(D8:D24)</f>
        <v>0</v>
      </c>
      <c r="E25" s="61">
        <f>SUM(E8:E24)</f>
        <v>0</v>
      </c>
    </row>
    <row r="26" spans="2:5" ht="20.100000000000001" customHeight="1" x14ac:dyDescent="0.2">
      <c r="C26" s="6" t="s">
        <v>240</v>
      </c>
      <c r="D26" s="62">
        <v>0</v>
      </c>
      <c r="E26" s="62">
        <v>0</v>
      </c>
    </row>
    <row r="27" spans="2:5" ht="20.100000000000001" customHeight="1" x14ac:dyDescent="0.2">
      <c r="C27" s="31" t="s">
        <v>303</v>
      </c>
      <c r="D27" s="61">
        <f>D25-D26</f>
        <v>0</v>
      </c>
      <c r="E27" s="61">
        <f>E25-E26</f>
        <v>0</v>
      </c>
    </row>
  </sheetData>
  <mergeCells count="5">
    <mergeCell ref="B5:B6"/>
    <mergeCell ref="C5:C6"/>
    <mergeCell ref="D5:D6"/>
    <mergeCell ref="D7:E7"/>
    <mergeCell ref="E5:E6"/>
  </mergeCells>
  <printOptions horizontalCentered="1"/>
  <pageMargins left="0.70866141732283472" right="0.70866141732283472" top="0.74803149606299213" bottom="0.74803149606299213" header="0.31496062992125984" footer="0.31496062992125984"/>
  <pageSetup scale="74" orientation="portrait" blackAndWhite="1" r:id="rId1"/>
  <headerFooter>
    <oddHeader>&amp;R&amp;"Calibri"&amp;10&amp;K000000 Confidencial&amp;1#_x000D_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D6BA4E-539C-4D3A-807B-057EB660A569}">
  <sheetPr>
    <tabColor theme="4"/>
  </sheetPr>
  <dimension ref="B1:G44"/>
  <sheetViews>
    <sheetView workbookViewId="0">
      <pane ySplit="5" topLeftCell="A6" activePane="bottomLeft" state="frozen"/>
      <selection activeCell="F12" sqref="F12:I12"/>
      <selection pane="bottomLeft" activeCell="D20" sqref="D20"/>
    </sheetView>
  </sheetViews>
  <sheetFormatPr baseColWidth="10" defaultColWidth="11.42578125" defaultRowHeight="20.100000000000001" customHeight="1" x14ac:dyDescent="0.2"/>
  <cols>
    <col min="1" max="1" width="1.7109375" style="6" customWidth="1"/>
    <col min="2" max="2" width="4.42578125" style="6" customWidth="1"/>
    <col min="3" max="3" width="75.7109375" style="6" customWidth="1"/>
    <col min="4" max="6" width="17.7109375" style="6" customWidth="1"/>
    <col min="7" max="7" width="5.7109375" style="6" customWidth="1"/>
    <col min="8" max="16384" width="11.42578125" style="6"/>
  </cols>
  <sheetData>
    <row r="1" spans="2:7" s="71" customFormat="1" ht="20.100000000000001" customHeight="1" x14ac:dyDescent="0.2">
      <c r="B1" s="57" t="str">
        <f>IF('DATOS DE LA EMPRESA'!F6="","",'DATOS DE LA EMPRESA'!F6)</f>
        <v>SADCAL CONSULTORIA Y SOLUCIONES INTEGRALES, S.A. DE C.V.</v>
      </c>
      <c r="D1" s="73"/>
      <c r="E1" s="73"/>
      <c r="F1" s="73"/>
      <c r="G1" s="75"/>
    </row>
    <row r="2" spans="2:7" s="71" customFormat="1" ht="20.100000000000001" customHeight="1" x14ac:dyDescent="0.2">
      <c r="B2" s="57" t="s">
        <v>203</v>
      </c>
      <c r="D2" s="70"/>
      <c r="E2" s="70"/>
      <c r="F2" s="70"/>
      <c r="G2" s="76"/>
    </row>
    <row r="3" spans="2:7" s="71" customFormat="1" ht="20.100000000000001" customHeight="1" x14ac:dyDescent="0.2">
      <c r="B3" s="57" t="str">
        <f>"EJERCICIO "&amp;'DATOS DE LA EMPRESA'!F12</f>
        <v>EJERCICIO 2024</v>
      </c>
      <c r="C3" s="57"/>
      <c r="D3" s="73"/>
      <c r="E3" s="73"/>
      <c r="F3" s="73"/>
      <c r="G3" s="76"/>
    </row>
    <row r="4" spans="2:7" ht="20.100000000000001" customHeight="1" x14ac:dyDescent="0.2">
      <c r="B4" s="5"/>
      <c r="C4" s="5"/>
      <c r="D4" s="7"/>
      <c r="E4" s="7"/>
      <c r="F4" s="7"/>
      <c r="G4" s="10"/>
    </row>
    <row r="5" spans="2:7" ht="20.100000000000001" customHeight="1" x14ac:dyDescent="0.2">
      <c r="B5" s="11"/>
      <c r="C5" s="12" t="s">
        <v>28</v>
      </c>
      <c r="D5" s="12"/>
      <c r="E5" s="12"/>
      <c r="F5" s="12"/>
    </row>
    <row r="6" spans="2:7" ht="20.100000000000001" customHeight="1" x14ac:dyDescent="0.2">
      <c r="B6" s="7"/>
      <c r="D6" s="99" t="s">
        <v>29</v>
      </c>
      <c r="E6" s="101" t="s">
        <v>234</v>
      </c>
      <c r="F6" s="8"/>
      <c r="G6" s="13"/>
    </row>
    <row r="7" spans="2:7" ht="20.100000000000001" customHeight="1" x14ac:dyDescent="0.2">
      <c r="B7" s="7"/>
      <c r="C7" s="5" t="s">
        <v>195</v>
      </c>
      <c r="D7" s="100"/>
      <c r="E7" s="102"/>
      <c r="F7" s="8"/>
      <c r="G7" s="13"/>
    </row>
    <row r="8" spans="2:7" ht="20.100000000000001" customHeight="1" x14ac:dyDescent="0.2">
      <c r="B8" s="14"/>
      <c r="C8" s="15" t="s">
        <v>195</v>
      </c>
      <c r="D8" s="16">
        <v>96909</v>
      </c>
      <c r="E8" s="16">
        <v>3</v>
      </c>
      <c r="F8" s="21"/>
      <c r="G8" s="13"/>
    </row>
    <row r="9" spans="2:7" ht="20.100000000000001" customHeight="1" x14ac:dyDescent="0.2">
      <c r="B9" s="7"/>
      <c r="C9" s="5"/>
      <c r="D9" s="8"/>
      <c r="E9" s="8"/>
      <c r="F9" s="103" t="s">
        <v>234</v>
      </c>
      <c r="G9" s="13"/>
    </row>
    <row r="10" spans="2:7" ht="20.100000000000001" customHeight="1" x14ac:dyDescent="0.2">
      <c r="B10" s="7"/>
      <c r="C10" s="5" t="s">
        <v>311</v>
      </c>
      <c r="D10" s="9" t="s">
        <v>29</v>
      </c>
      <c r="E10" s="9" t="s">
        <v>93</v>
      </c>
      <c r="F10" s="102"/>
      <c r="G10" s="13"/>
    </row>
    <row r="11" spans="2:7" ht="20.100000000000001" customHeight="1" x14ac:dyDescent="0.2">
      <c r="B11" s="14" t="s">
        <v>31</v>
      </c>
      <c r="C11" s="15" t="s">
        <v>174</v>
      </c>
      <c r="D11" s="16">
        <v>96909</v>
      </c>
      <c r="E11" s="16">
        <v>1774</v>
      </c>
      <c r="F11" s="16">
        <v>3</v>
      </c>
      <c r="G11" s="13"/>
    </row>
    <row r="12" spans="2:7" ht="20.100000000000001" customHeight="1" x14ac:dyDescent="0.2">
      <c r="B12" s="14" t="s">
        <v>31</v>
      </c>
      <c r="C12" s="15" t="s">
        <v>194</v>
      </c>
      <c r="D12" s="16">
        <v>0</v>
      </c>
      <c r="E12" s="16">
        <v>0</v>
      </c>
      <c r="F12" s="16">
        <v>0</v>
      </c>
      <c r="G12" s="13"/>
    </row>
    <row r="13" spans="2:7" ht="20.100000000000001" customHeight="1" x14ac:dyDescent="0.2">
      <c r="B13" s="18" t="s">
        <v>57</v>
      </c>
      <c r="C13" s="21" t="s">
        <v>195</v>
      </c>
      <c r="D13" s="21">
        <f>SUM(D11:D12)</f>
        <v>96909</v>
      </c>
      <c r="E13" s="21">
        <f>SUM(E11:E12)</f>
        <v>1774</v>
      </c>
      <c r="F13" s="21">
        <f>SUM(F11:F12)</f>
        <v>3</v>
      </c>
    </row>
    <row r="15" spans="2:7" ht="20.100000000000001" customHeight="1" x14ac:dyDescent="0.2">
      <c r="C15" s="5" t="s">
        <v>163</v>
      </c>
      <c r="D15" s="9" t="s">
        <v>235</v>
      </c>
      <c r="E15" s="9" t="s">
        <v>236</v>
      </c>
      <c r="F15" s="9" t="s">
        <v>1</v>
      </c>
    </row>
    <row r="16" spans="2:7" ht="20.100000000000001" customHeight="1" x14ac:dyDescent="0.2">
      <c r="B16" s="14" t="s">
        <v>31</v>
      </c>
      <c r="C16" s="15" t="s">
        <v>197</v>
      </c>
      <c r="D16" s="16">
        <v>4150.71</v>
      </c>
      <c r="E16" s="15">
        <f>D13-D16</f>
        <v>92758.29</v>
      </c>
      <c r="F16" s="21">
        <f>SUM(D16:E16)</f>
        <v>96909</v>
      </c>
    </row>
    <row r="17" spans="2:6" ht="20.100000000000001" customHeight="1" x14ac:dyDescent="0.2">
      <c r="B17" s="14" t="s">
        <v>43</v>
      </c>
      <c r="C17" s="15" t="s">
        <v>87</v>
      </c>
      <c r="D17" s="16">
        <v>0</v>
      </c>
      <c r="E17" s="16">
        <v>0</v>
      </c>
      <c r="F17" s="21">
        <f>SUM(D17:E17)</f>
        <v>0</v>
      </c>
    </row>
    <row r="18" spans="2:6" ht="20.100000000000001" customHeight="1" x14ac:dyDescent="0.2">
      <c r="B18" s="18" t="s">
        <v>57</v>
      </c>
      <c r="C18" s="21" t="s">
        <v>312</v>
      </c>
      <c r="D18" s="21">
        <f>D16-D17</f>
        <v>4150.71</v>
      </c>
      <c r="E18" s="15">
        <f>E16-E17</f>
        <v>92758.29</v>
      </c>
      <c r="F18" s="21">
        <f>SUM(D18:E18)</f>
        <v>96909</v>
      </c>
    </row>
    <row r="19" spans="2:6" ht="20.100000000000001" customHeight="1" x14ac:dyDescent="0.2">
      <c r="B19" s="14" t="s">
        <v>77</v>
      </c>
      <c r="C19" s="15" t="s">
        <v>239</v>
      </c>
      <c r="D19" s="58">
        <v>0.53</v>
      </c>
      <c r="E19" s="15"/>
      <c r="F19" s="59"/>
    </row>
    <row r="20" spans="2:6" ht="20.100000000000001" customHeight="1" x14ac:dyDescent="0.2">
      <c r="B20" s="18" t="s">
        <v>57</v>
      </c>
      <c r="C20" s="21" t="s">
        <v>198</v>
      </c>
      <c r="D20" s="21">
        <f>ROUND(D18*(1-D19),0)</f>
        <v>1951</v>
      </c>
      <c r="E20" s="21">
        <v>0</v>
      </c>
      <c r="F20" s="21">
        <f>SUM(D20:E20)</f>
        <v>1951</v>
      </c>
    </row>
    <row r="21" spans="2:6" ht="20.100000000000001" customHeight="1" x14ac:dyDescent="0.2">
      <c r="B21" s="14" t="s">
        <v>31</v>
      </c>
      <c r="C21" s="15" t="s">
        <v>87</v>
      </c>
      <c r="D21" s="15">
        <f>D17</f>
        <v>0</v>
      </c>
      <c r="E21" s="15">
        <f>E17</f>
        <v>0</v>
      </c>
      <c r="F21" s="21">
        <f>SUM(D21:E21)</f>
        <v>0</v>
      </c>
    </row>
    <row r="22" spans="2:6" ht="20.100000000000001" customHeight="1" x14ac:dyDescent="0.2">
      <c r="B22" s="14" t="s">
        <v>31</v>
      </c>
      <c r="C22" s="15" t="s">
        <v>313</v>
      </c>
      <c r="D22" s="16">
        <v>0</v>
      </c>
      <c r="E22" s="16">
        <v>0</v>
      </c>
      <c r="F22" s="21">
        <f>SUM(D22:E22)</f>
        <v>0</v>
      </c>
    </row>
    <row r="23" spans="2:6" ht="20.100000000000001" customHeight="1" x14ac:dyDescent="0.2">
      <c r="B23" s="18" t="s">
        <v>57</v>
      </c>
      <c r="C23" s="21" t="s">
        <v>240</v>
      </c>
      <c r="D23" s="21">
        <f>D20+D21+D22</f>
        <v>1951</v>
      </c>
      <c r="E23" s="21">
        <f>E20+E21+E22</f>
        <v>0</v>
      </c>
      <c r="F23" s="21">
        <f>F20+F21+F22</f>
        <v>1951</v>
      </c>
    </row>
    <row r="25" spans="2:6" ht="20.100000000000001" customHeight="1" x14ac:dyDescent="0.2">
      <c r="C25" s="5" t="s">
        <v>174</v>
      </c>
      <c r="D25" s="9" t="s">
        <v>235</v>
      </c>
      <c r="E25" s="9" t="s">
        <v>236</v>
      </c>
      <c r="F25" s="9" t="s">
        <v>1</v>
      </c>
    </row>
    <row r="26" spans="2:6" ht="20.100000000000001" customHeight="1" x14ac:dyDescent="0.2">
      <c r="B26" s="14" t="s">
        <v>31</v>
      </c>
      <c r="C26" s="15" t="s">
        <v>197</v>
      </c>
      <c r="D26" s="15">
        <f>D16</f>
        <v>4150.71</v>
      </c>
      <c r="E26" s="15">
        <f>D11-D26</f>
        <v>92758.29</v>
      </c>
      <c r="F26" s="21">
        <f>SUM(D26:E26)</f>
        <v>96909</v>
      </c>
    </row>
    <row r="27" spans="2:6" ht="20.100000000000001" customHeight="1" x14ac:dyDescent="0.2">
      <c r="B27" s="14" t="s">
        <v>43</v>
      </c>
      <c r="C27" s="15" t="s">
        <v>198</v>
      </c>
      <c r="D27" s="15">
        <f>D23</f>
        <v>1951</v>
      </c>
      <c r="E27" s="15">
        <f>E23</f>
        <v>0</v>
      </c>
      <c r="F27" s="21">
        <f>SUM(D27:E27)</f>
        <v>1951</v>
      </c>
    </row>
    <row r="28" spans="2:6" ht="20.100000000000001" customHeight="1" x14ac:dyDescent="0.2">
      <c r="B28" s="18" t="s">
        <v>57</v>
      </c>
      <c r="C28" s="21" t="s">
        <v>196</v>
      </c>
      <c r="D28" s="21">
        <f>D26-D27</f>
        <v>2199.71</v>
      </c>
      <c r="E28" s="21">
        <f t="shared" ref="E28:F28" si="0">E26-E27</f>
        <v>92758.29</v>
      </c>
      <c r="F28" s="21">
        <f t="shared" si="0"/>
        <v>94958</v>
      </c>
    </row>
    <row r="30" spans="2:6" ht="20.100000000000001" customHeight="1" x14ac:dyDescent="0.2">
      <c r="C30" s="5" t="s">
        <v>194</v>
      </c>
      <c r="D30" s="9" t="s">
        <v>235</v>
      </c>
      <c r="E30" s="9" t="s">
        <v>236</v>
      </c>
      <c r="F30" s="9" t="s">
        <v>1</v>
      </c>
    </row>
    <row r="31" spans="2:6" ht="20.100000000000001" customHeight="1" x14ac:dyDescent="0.2">
      <c r="B31" s="14" t="s">
        <v>31</v>
      </c>
      <c r="C31" s="15" t="s">
        <v>237</v>
      </c>
      <c r="D31" s="15">
        <v>0</v>
      </c>
      <c r="E31" s="15">
        <f>D12</f>
        <v>0</v>
      </c>
      <c r="F31" s="21">
        <f t="shared" ref="F31:F32" si="1">SUM(D31:E31)</f>
        <v>0</v>
      </c>
    </row>
    <row r="32" spans="2:6" ht="20.100000000000001" customHeight="1" x14ac:dyDescent="0.2">
      <c r="B32" s="14" t="s">
        <v>43</v>
      </c>
      <c r="C32" s="15" t="s">
        <v>238</v>
      </c>
      <c r="D32" s="16">
        <v>0</v>
      </c>
      <c r="E32" s="16">
        <v>0</v>
      </c>
      <c r="F32" s="21">
        <f t="shared" si="1"/>
        <v>0</v>
      </c>
    </row>
    <row r="33" spans="2:6" ht="20.100000000000001" customHeight="1" x14ac:dyDescent="0.2">
      <c r="B33" s="18" t="s">
        <v>57</v>
      </c>
      <c r="C33" s="18" t="s">
        <v>279</v>
      </c>
      <c r="D33" s="21">
        <f>D31-D32</f>
        <v>0</v>
      </c>
      <c r="E33" s="21">
        <f>E31-E32</f>
        <v>0</v>
      </c>
      <c r="F33" s="21">
        <f>F31-F32</f>
        <v>0</v>
      </c>
    </row>
    <row r="35" spans="2:6" ht="20.100000000000001" customHeight="1" x14ac:dyDescent="0.2">
      <c r="D35" s="97" t="s">
        <v>1</v>
      </c>
    </row>
    <row r="36" spans="2:6" ht="20.100000000000001" customHeight="1" x14ac:dyDescent="0.2">
      <c r="C36" s="69" t="s">
        <v>243</v>
      </c>
      <c r="D36" s="98"/>
    </row>
    <row r="37" spans="2:6" ht="20.100000000000001" customHeight="1" x14ac:dyDescent="0.2">
      <c r="B37" s="14" t="s">
        <v>31</v>
      </c>
      <c r="C37" s="15" t="s">
        <v>200</v>
      </c>
      <c r="D37" s="21">
        <f>F28</f>
        <v>94958</v>
      </c>
    </row>
    <row r="38" spans="2:6" ht="20.100000000000001" customHeight="1" x14ac:dyDescent="0.2">
      <c r="B38" s="14" t="s">
        <v>31</v>
      </c>
      <c r="C38" s="15" t="s">
        <v>199</v>
      </c>
      <c r="D38" s="21">
        <f>F33</f>
        <v>0</v>
      </c>
    </row>
    <row r="39" spans="2:6" ht="20.100000000000001" customHeight="1" x14ac:dyDescent="0.2">
      <c r="B39" s="18" t="s">
        <v>57</v>
      </c>
      <c r="C39" s="21" t="s">
        <v>242</v>
      </c>
      <c r="D39" s="21">
        <f>SUM(D37:D38)</f>
        <v>94958</v>
      </c>
    </row>
    <row r="40" spans="2:6" ht="20.100000000000001" customHeight="1" x14ac:dyDescent="0.2">
      <c r="B40" s="14" t="s">
        <v>31</v>
      </c>
      <c r="C40" s="15" t="s">
        <v>314</v>
      </c>
      <c r="D40" s="15">
        <f>'MANO DE OBRA'!D27</f>
        <v>0</v>
      </c>
    </row>
    <row r="41" spans="2:6" ht="20.100000000000001" customHeight="1" x14ac:dyDescent="0.2">
      <c r="B41" s="14" t="s">
        <v>31</v>
      </c>
      <c r="C41" s="15" t="s">
        <v>343</v>
      </c>
      <c r="D41" s="15">
        <f>'MANO DE OBRA'!E27</f>
        <v>0</v>
      </c>
    </row>
    <row r="42" spans="2:6" ht="20.100000000000001" customHeight="1" x14ac:dyDescent="0.2">
      <c r="B42" s="18" t="s">
        <v>57</v>
      </c>
      <c r="C42" s="21" t="s">
        <v>243</v>
      </c>
      <c r="D42" s="21">
        <f>SUM(D40:D41)</f>
        <v>0</v>
      </c>
    </row>
    <row r="43" spans="2:6" ht="20.100000000000001" customHeight="1" x14ac:dyDescent="0.2">
      <c r="B43" s="14" t="s">
        <v>57</v>
      </c>
      <c r="C43" s="15" t="s">
        <v>201</v>
      </c>
      <c r="D43" s="21">
        <f>D39-D42</f>
        <v>94958</v>
      </c>
    </row>
    <row r="44" spans="2:6" ht="20.100000000000001" customHeight="1" x14ac:dyDescent="0.2">
      <c r="B44" s="14" t="s">
        <v>57</v>
      </c>
      <c r="C44" s="15" t="s">
        <v>202</v>
      </c>
      <c r="D44" s="21">
        <f>F27</f>
        <v>1951</v>
      </c>
    </row>
  </sheetData>
  <mergeCells count="4">
    <mergeCell ref="D35:D36"/>
    <mergeCell ref="D6:D7"/>
    <mergeCell ref="E6:E7"/>
    <mergeCell ref="F9:F10"/>
  </mergeCells>
  <dataValidations count="1">
    <dataValidation type="list" allowBlank="1" showInputMessage="1" showErrorMessage="1" sqref="D19" xr:uid="{75BAAD6D-23AE-44EF-8439-AFE1F8C5C98A}">
      <formula1>"53%,47%"</formula1>
    </dataValidation>
  </dataValidations>
  <pageMargins left="0.7" right="0.7" top="0.75" bottom="0.75" header="0.3" footer="0.3"/>
  <pageSetup orientation="portrait" r:id="rId1"/>
  <headerFooter>
    <oddHeader>&amp;R&amp;"Calibri"&amp;10&amp;K000000 Confidencial&amp;1#_x000D_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F314CC-A4E0-4FCA-81F2-F1436027A4FE}">
  <sheetPr>
    <tabColor theme="4"/>
  </sheetPr>
  <dimension ref="B1:I66"/>
  <sheetViews>
    <sheetView workbookViewId="0">
      <pane ySplit="5" topLeftCell="A6" activePane="bottomLeft" state="frozen"/>
      <selection activeCell="F12" sqref="F12:I12"/>
      <selection pane="bottomLeft" activeCell="E22" sqref="E22"/>
    </sheetView>
  </sheetViews>
  <sheetFormatPr baseColWidth="10" defaultColWidth="11.42578125" defaultRowHeight="20.100000000000001" customHeight="1" x14ac:dyDescent="0.2"/>
  <cols>
    <col min="1" max="1" width="1.7109375" style="6" customWidth="1"/>
    <col min="2" max="2" width="4.42578125" style="6" customWidth="1"/>
    <col min="3" max="3" width="75.7109375" style="6" customWidth="1"/>
    <col min="4" max="8" width="17.7109375" style="6" customWidth="1"/>
    <col min="9" max="9" width="5.7109375" style="6" customWidth="1"/>
    <col min="10" max="16384" width="11.42578125" style="6"/>
  </cols>
  <sheetData>
    <row r="1" spans="2:9" s="71" customFormat="1" ht="20.100000000000001" customHeight="1" x14ac:dyDescent="0.2">
      <c r="B1" s="57" t="str">
        <f>IF('DATOS DE LA EMPRESA'!F6="","",'DATOS DE LA EMPRESA'!F6)</f>
        <v>SADCAL CONSULTORIA Y SOLUCIONES INTEGRALES, S.A. DE C.V.</v>
      </c>
      <c r="D1" s="73"/>
      <c r="E1" s="73"/>
      <c r="F1" s="73"/>
      <c r="G1" s="73"/>
      <c r="H1" s="73"/>
      <c r="I1" s="75"/>
    </row>
    <row r="2" spans="2:9" s="71" customFormat="1" ht="20.100000000000001" customHeight="1" x14ac:dyDescent="0.2">
      <c r="B2" s="57" t="s">
        <v>518</v>
      </c>
      <c r="D2" s="70"/>
      <c r="E2" s="70"/>
      <c r="F2" s="70"/>
      <c r="G2" s="70"/>
      <c r="H2" s="70"/>
      <c r="I2" s="76"/>
    </row>
    <row r="3" spans="2:9" s="71" customFormat="1" ht="20.100000000000001" customHeight="1" x14ac:dyDescent="0.2">
      <c r="B3" s="57" t="str">
        <f>"EJERCICIO "&amp;'DATOS DE LA EMPRESA'!F12</f>
        <v>EJERCICIO 2024</v>
      </c>
      <c r="C3" s="57"/>
      <c r="D3" s="73"/>
      <c r="E3" s="73"/>
      <c r="F3" s="73"/>
      <c r="G3" s="73"/>
      <c r="H3" s="73"/>
      <c r="I3" s="76"/>
    </row>
    <row r="4" spans="2:9" ht="20.100000000000001" customHeight="1" x14ac:dyDescent="0.2">
      <c r="B4" s="5"/>
      <c r="C4" s="5"/>
      <c r="D4" s="7"/>
      <c r="E4" s="7"/>
      <c r="F4" s="7"/>
      <c r="G4" s="7"/>
      <c r="H4" s="7"/>
      <c r="I4" s="10"/>
    </row>
    <row r="5" spans="2:9" ht="25.5" x14ac:dyDescent="0.2">
      <c r="B5" s="11"/>
      <c r="C5" s="12" t="s">
        <v>28</v>
      </c>
      <c r="D5" s="56" t="s">
        <v>299</v>
      </c>
      <c r="E5" s="56" t="s">
        <v>300</v>
      </c>
      <c r="F5" s="56" t="s">
        <v>342</v>
      </c>
      <c r="G5" s="56" t="s">
        <v>60</v>
      </c>
      <c r="H5" s="12" t="s">
        <v>1</v>
      </c>
    </row>
    <row r="6" spans="2:9" ht="20.100000000000001" customHeight="1" x14ac:dyDescent="0.2">
      <c r="B6" s="7"/>
      <c r="C6" s="5" t="s">
        <v>231</v>
      </c>
      <c r="D6" s="8"/>
      <c r="E6" s="8"/>
      <c r="F6" s="8"/>
      <c r="G6" s="8"/>
      <c r="H6" s="8"/>
      <c r="I6" s="13"/>
    </row>
    <row r="7" spans="2:9" ht="20.100000000000001" customHeight="1" x14ac:dyDescent="0.2">
      <c r="B7" s="14" t="s">
        <v>31</v>
      </c>
      <c r="C7" s="15" t="s">
        <v>315</v>
      </c>
      <c r="D7" s="16"/>
      <c r="E7" s="16">
        <v>26715</v>
      </c>
      <c r="F7" s="16"/>
      <c r="G7" s="16"/>
      <c r="H7" s="15">
        <f>SUM(D7:G7)</f>
        <v>26715</v>
      </c>
      <c r="I7" s="13"/>
    </row>
    <row r="8" spans="2:9" ht="20.100000000000001" customHeight="1" x14ac:dyDescent="0.2">
      <c r="B8" s="14" t="s">
        <v>31</v>
      </c>
      <c r="C8" s="15" t="s">
        <v>175</v>
      </c>
      <c r="D8" s="16"/>
      <c r="E8" s="16"/>
      <c r="F8" s="16"/>
      <c r="G8" s="16"/>
      <c r="H8" s="15">
        <f t="shared" ref="H8:H65" si="0">SUM(D8:G8)</f>
        <v>0</v>
      </c>
      <c r="I8" s="13"/>
    </row>
    <row r="9" spans="2:9" ht="20.100000000000001" customHeight="1" x14ac:dyDescent="0.2">
      <c r="B9" s="14" t="s">
        <v>31</v>
      </c>
      <c r="C9" s="15" t="s">
        <v>316</v>
      </c>
      <c r="D9" s="16"/>
      <c r="E9" s="16"/>
      <c r="F9" s="16"/>
      <c r="G9" s="16"/>
      <c r="H9" s="15">
        <f t="shared" si="0"/>
        <v>0</v>
      </c>
      <c r="I9" s="13"/>
    </row>
    <row r="10" spans="2:9" ht="20.100000000000001" customHeight="1" x14ac:dyDescent="0.2">
      <c r="B10" s="14" t="s">
        <v>31</v>
      </c>
      <c r="C10" s="15" t="s">
        <v>204</v>
      </c>
      <c r="D10" s="16"/>
      <c r="E10" s="16"/>
      <c r="F10" s="16"/>
      <c r="G10" s="16"/>
      <c r="H10" s="15">
        <f t="shared" si="0"/>
        <v>0</v>
      </c>
      <c r="I10" s="13"/>
    </row>
    <row r="11" spans="2:9" ht="20.100000000000001" customHeight="1" x14ac:dyDescent="0.2">
      <c r="B11" s="14" t="s">
        <v>31</v>
      </c>
      <c r="C11" s="15" t="s">
        <v>205</v>
      </c>
      <c r="D11" s="16"/>
      <c r="E11" s="16"/>
      <c r="F11" s="16"/>
      <c r="G11" s="16"/>
      <c r="H11" s="15">
        <f t="shared" si="0"/>
        <v>0</v>
      </c>
      <c r="I11" s="13"/>
    </row>
    <row r="12" spans="2:9" ht="20.100000000000001" customHeight="1" x14ac:dyDescent="0.2">
      <c r="B12" s="14" t="s">
        <v>31</v>
      </c>
      <c r="C12" s="17" t="s">
        <v>229</v>
      </c>
      <c r="D12" s="16"/>
      <c r="E12" s="16"/>
      <c r="F12" s="16"/>
      <c r="G12" s="16"/>
      <c r="H12" s="15">
        <f t="shared" si="0"/>
        <v>0</v>
      </c>
      <c r="I12" s="13"/>
    </row>
    <row r="13" spans="2:9" ht="20.100000000000001" customHeight="1" x14ac:dyDescent="0.2">
      <c r="B13" s="14" t="s">
        <v>31</v>
      </c>
      <c r="C13" s="17" t="s">
        <v>176</v>
      </c>
      <c r="D13" s="16"/>
      <c r="E13" s="16">
        <v>28700</v>
      </c>
      <c r="F13" s="16"/>
      <c r="G13" s="16"/>
      <c r="H13" s="15">
        <f t="shared" si="0"/>
        <v>28700</v>
      </c>
      <c r="I13" s="13"/>
    </row>
    <row r="14" spans="2:9" ht="20.100000000000001" customHeight="1" x14ac:dyDescent="0.2">
      <c r="B14" s="14" t="s">
        <v>31</v>
      </c>
      <c r="C14" s="17" t="s">
        <v>206</v>
      </c>
      <c r="D14" s="16"/>
      <c r="E14" s="16">
        <v>5600</v>
      </c>
      <c r="F14" s="16"/>
      <c r="G14" s="16"/>
      <c r="H14" s="15">
        <f t="shared" si="0"/>
        <v>5600</v>
      </c>
      <c r="I14" s="13"/>
    </row>
    <row r="15" spans="2:9" ht="25.5" x14ac:dyDescent="0.2">
      <c r="B15" s="14" t="s">
        <v>31</v>
      </c>
      <c r="C15" s="42" t="s">
        <v>207</v>
      </c>
      <c r="D15" s="16"/>
      <c r="E15" s="16"/>
      <c r="F15" s="16"/>
      <c r="G15" s="16"/>
      <c r="H15" s="15">
        <f t="shared" si="0"/>
        <v>0</v>
      </c>
      <c r="I15" s="13"/>
    </row>
    <row r="16" spans="2:9" ht="20.100000000000001" customHeight="1" x14ac:dyDescent="0.2">
      <c r="B16" s="14" t="s">
        <v>31</v>
      </c>
      <c r="C16" s="17" t="s">
        <v>208</v>
      </c>
      <c r="D16" s="16"/>
      <c r="E16" s="16"/>
      <c r="F16" s="16"/>
      <c r="G16" s="16"/>
      <c r="H16" s="15">
        <f t="shared" si="0"/>
        <v>0</v>
      </c>
      <c r="I16" s="13"/>
    </row>
    <row r="17" spans="2:9" ht="20.100000000000001" customHeight="1" x14ac:dyDescent="0.2">
      <c r="B17" s="14" t="s">
        <v>31</v>
      </c>
      <c r="C17" s="17" t="s">
        <v>209</v>
      </c>
      <c r="D17" s="16"/>
      <c r="E17" s="16"/>
      <c r="F17" s="16"/>
      <c r="G17" s="16"/>
      <c r="H17" s="15">
        <f t="shared" si="0"/>
        <v>0</v>
      </c>
      <c r="I17" s="13"/>
    </row>
    <row r="18" spans="2:9" ht="20.100000000000001" customHeight="1" x14ac:dyDescent="0.2">
      <c r="B18" s="14" t="s">
        <v>31</v>
      </c>
      <c r="C18" s="17" t="s">
        <v>210</v>
      </c>
      <c r="D18" s="16"/>
      <c r="E18" s="16">
        <v>382</v>
      </c>
      <c r="F18" s="16"/>
      <c r="G18" s="16"/>
      <c r="H18" s="15">
        <f t="shared" si="0"/>
        <v>382</v>
      </c>
      <c r="I18" s="13"/>
    </row>
    <row r="19" spans="2:9" ht="20.100000000000001" customHeight="1" x14ac:dyDescent="0.2">
      <c r="B19" s="14" t="s">
        <v>31</v>
      </c>
      <c r="C19" s="17" t="s">
        <v>211</v>
      </c>
      <c r="D19" s="16"/>
      <c r="E19" s="16"/>
      <c r="F19" s="16"/>
      <c r="G19" s="16"/>
      <c r="H19" s="15">
        <f t="shared" si="0"/>
        <v>0</v>
      </c>
      <c r="I19" s="13"/>
    </row>
    <row r="20" spans="2:9" ht="20.100000000000001" customHeight="1" x14ac:dyDescent="0.2">
      <c r="B20" s="14" t="s">
        <v>31</v>
      </c>
      <c r="C20" s="17" t="s">
        <v>212</v>
      </c>
      <c r="D20" s="16"/>
      <c r="E20" s="16"/>
      <c r="F20" s="16"/>
      <c r="G20" s="16"/>
      <c r="H20" s="15">
        <f t="shared" si="0"/>
        <v>0</v>
      </c>
      <c r="I20" s="13"/>
    </row>
    <row r="21" spans="2:9" ht="20.100000000000001" customHeight="1" x14ac:dyDescent="0.2">
      <c r="B21" s="14" t="s">
        <v>31</v>
      </c>
      <c r="C21" s="17" t="s">
        <v>213</v>
      </c>
      <c r="D21" s="16"/>
      <c r="E21" s="16">
        <v>555068</v>
      </c>
      <c r="F21" s="16"/>
      <c r="G21" s="16"/>
      <c r="H21" s="15">
        <f t="shared" si="0"/>
        <v>555068</v>
      </c>
      <c r="I21" s="13"/>
    </row>
    <row r="22" spans="2:9" ht="20.100000000000001" customHeight="1" x14ac:dyDescent="0.2">
      <c r="B22" s="14" t="s">
        <v>31</v>
      </c>
      <c r="C22" s="17" t="s">
        <v>158</v>
      </c>
      <c r="D22" s="16"/>
      <c r="E22" s="16"/>
      <c r="F22" s="16"/>
      <c r="G22" s="16"/>
      <c r="H22" s="15">
        <f t="shared" si="0"/>
        <v>0</v>
      </c>
      <c r="I22" s="13"/>
    </row>
    <row r="23" spans="2:9" ht="25.5" x14ac:dyDescent="0.2">
      <c r="B23" s="14" t="s">
        <v>31</v>
      </c>
      <c r="C23" s="42" t="s">
        <v>214</v>
      </c>
      <c r="D23" s="16"/>
      <c r="E23" s="16"/>
      <c r="F23" s="16"/>
      <c r="G23" s="16"/>
      <c r="H23" s="15">
        <f t="shared" si="0"/>
        <v>0</v>
      </c>
      <c r="I23" s="13"/>
    </row>
    <row r="24" spans="2:9" ht="20.100000000000001" customHeight="1" x14ac:dyDescent="0.2">
      <c r="B24" s="14" t="s">
        <v>31</v>
      </c>
      <c r="C24" s="17" t="s">
        <v>317</v>
      </c>
      <c r="D24" s="16"/>
      <c r="E24" s="16"/>
      <c r="F24" s="16"/>
      <c r="G24" s="16"/>
      <c r="H24" s="15">
        <f t="shared" si="0"/>
        <v>0</v>
      </c>
      <c r="I24" s="13"/>
    </row>
    <row r="25" spans="2:9" ht="20.100000000000001" customHeight="1" x14ac:dyDescent="0.2">
      <c r="B25" s="14" t="s">
        <v>31</v>
      </c>
      <c r="C25" s="17" t="s">
        <v>215</v>
      </c>
      <c r="D25" s="16"/>
      <c r="E25" s="16"/>
      <c r="F25" s="16"/>
      <c r="G25" s="16"/>
      <c r="H25" s="15">
        <f t="shared" si="0"/>
        <v>0</v>
      </c>
      <c r="I25" s="13"/>
    </row>
    <row r="26" spans="2:9" ht="20.100000000000001" customHeight="1" x14ac:dyDescent="0.2">
      <c r="B26" s="14" t="s">
        <v>31</v>
      </c>
      <c r="C26" s="17" t="s">
        <v>216</v>
      </c>
      <c r="D26" s="16"/>
      <c r="E26" s="16"/>
      <c r="F26" s="16"/>
      <c r="G26" s="16"/>
      <c r="H26" s="15">
        <f t="shared" si="0"/>
        <v>0</v>
      </c>
      <c r="I26" s="13"/>
    </row>
    <row r="27" spans="2:9" ht="20.100000000000001" customHeight="1" x14ac:dyDescent="0.2">
      <c r="B27" s="14" t="s">
        <v>31</v>
      </c>
      <c r="C27" s="17" t="s">
        <v>217</v>
      </c>
      <c r="D27" s="16"/>
      <c r="E27" s="16"/>
      <c r="F27" s="16"/>
      <c r="G27" s="16"/>
      <c r="H27" s="15">
        <f t="shared" si="0"/>
        <v>0</v>
      </c>
      <c r="I27" s="13"/>
    </row>
    <row r="28" spans="2:9" ht="20.100000000000001" customHeight="1" x14ac:dyDescent="0.2">
      <c r="B28" s="14" t="s">
        <v>31</v>
      </c>
      <c r="C28" s="17" t="s">
        <v>218</v>
      </c>
      <c r="D28" s="16"/>
      <c r="E28" s="16"/>
      <c r="F28" s="16"/>
      <c r="G28" s="16"/>
      <c r="H28" s="15">
        <f t="shared" si="0"/>
        <v>0</v>
      </c>
      <c r="I28" s="13"/>
    </row>
    <row r="29" spans="2:9" ht="20.100000000000001" customHeight="1" x14ac:dyDescent="0.2">
      <c r="B29" s="14" t="s">
        <v>31</v>
      </c>
      <c r="C29" s="17" t="s">
        <v>219</v>
      </c>
      <c r="D29" s="16"/>
      <c r="E29" s="16"/>
      <c r="F29" s="16"/>
      <c r="G29" s="16"/>
      <c r="H29" s="15">
        <f t="shared" si="0"/>
        <v>0</v>
      </c>
      <c r="I29" s="13"/>
    </row>
    <row r="30" spans="2:9" ht="38.25" x14ac:dyDescent="0.2">
      <c r="B30" s="14" t="s">
        <v>31</v>
      </c>
      <c r="C30" s="42" t="s">
        <v>230</v>
      </c>
      <c r="D30" s="16"/>
      <c r="E30" s="16"/>
      <c r="F30" s="16"/>
      <c r="G30" s="16"/>
      <c r="H30" s="15">
        <f t="shared" si="0"/>
        <v>0</v>
      </c>
      <c r="I30" s="13"/>
    </row>
    <row r="31" spans="2:9" ht="20.100000000000001" customHeight="1" x14ac:dyDescent="0.2">
      <c r="B31" s="14" t="s">
        <v>31</v>
      </c>
      <c r="C31" s="17" t="s">
        <v>220</v>
      </c>
      <c r="D31" s="16"/>
      <c r="E31" s="16"/>
      <c r="F31" s="16"/>
      <c r="G31" s="16"/>
      <c r="H31" s="15">
        <f t="shared" si="0"/>
        <v>0</v>
      </c>
      <c r="I31" s="13"/>
    </row>
    <row r="32" spans="2:9" ht="20.100000000000001" customHeight="1" x14ac:dyDescent="0.2">
      <c r="B32" s="14" t="s">
        <v>31</v>
      </c>
      <c r="C32" s="17" t="s">
        <v>146</v>
      </c>
      <c r="D32" s="16"/>
      <c r="E32" s="16"/>
      <c r="F32" s="16"/>
      <c r="G32" s="16"/>
      <c r="H32" s="15">
        <f t="shared" si="0"/>
        <v>0</v>
      </c>
      <c r="I32" s="13"/>
    </row>
    <row r="33" spans="2:9" ht="20.100000000000001" customHeight="1" x14ac:dyDescent="0.2">
      <c r="B33" s="14" t="s">
        <v>31</v>
      </c>
      <c r="C33" s="17" t="s">
        <v>50</v>
      </c>
      <c r="D33" s="16"/>
      <c r="E33" s="16"/>
      <c r="F33" s="16"/>
      <c r="G33" s="16"/>
      <c r="H33" s="15">
        <f t="shared" si="0"/>
        <v>0</v>
      </c>
      <c r="I33" s="13"/>
    </row>
    <row r="34" spans="2:9" ht="20.100000000000001" customHeight="1" x14ac:dyDescent="0.2">
      <c r="B34" s="14" t="s">
        <v>31</v>
      </c>
      <c r="C34" s="17" t="s">
        <v>221</v>
      </c>
      <c r="D34" s="16"/>
      <c r="E34" s="16"/>
      <c r="F34" s="16"/>
      <c r="G34" s="16"/>
      <c r="H34" s="15">
        <f t="shared" si="0"/>
        <v>0</v>
      </c>
      <c r="I34" s="13"/>
    </row>
    <row r="35" spans="2:9" ht="20.100000000000001" customHeight="1" x14ac:dyDescent="0.2">
      <c r="B35" s="14" t="s">
        <v>31</v>
      </c>
      <c r="C35" s="17" t="s">
        <v>222</v>
      </c>
      <c r="D35" s="16"/>
      <c r="E35" s="16"/>
      <c r="F35" s="16"/>
      <c r="G35" s="16"/>
      <c r="H35" s="15">
        <f t="shared" si="0"/>
        <v>0</v>
      </c>
      <c r="I35" s="13"/>
    </row>
    <row r="36" spans="2:9" ht="20.100000000000001" customHeight="1" x14ac:dyDescent="0.2">
      <c r="B36" s="14" t="s">
        <v>31</v>
      </c>
      <c r="C36" s="17" t="s">
        <v>223</v>
      </c>
      <c r="D36" s="16"/>
      <c r="E36" s="16"/>
      <c r="F36" s="16"/>
      <c r="G36" s="16"/>
      <c r="H36" s="15">
        <f t="shared" si="0"/>
        <v>0</v>
      </c>
      <c r="I36" s="13"/>
    </row>
    <row r="37" spans="2:9" ht="20.100000000000001" customHeight="1" x14ac:dyDescent="0.2">
      <c r="B37" s="14" t="s">
        <v>31</v>
      </c>
      <c r="C37" s="17" t="s">
        <v>224</v>
      </c>
      <c r="D37" s="16"/>
      <c r="E37" s="16"/>
      <c r="F37" s="16"/>
      <c r="G37" s="16"/>
      <c r="H37" s="15">
        <f t="shared" si="0"/>
        <v>0</v>
      </c>
      <c r="I37" s="13"/>
    </row>
    <row r="38" spans="2:9" ht="20.100000000000001" customHeight="1" x14ac:dyDescent="0.2">
      <c r="B38" s="14" t="s">
        <v>31</v>
      </c>
      <c r="C38" s="17" t="s">
        <v>225</v>
      </c>
      <c r="D38" s="16"/>
      <c r="E38" s="16"/>
      <c r="F38" s="16"/>
      <c r="G38" s="16"/>
      <c r="H38" s="15">
        <f t="shared" si="0"/>
        <v>0</v>
      </c>
      <c r="I38" s="13"/>
    </row>
    <row r="39" spans="2:9" ht="20.100000000000001" customHeight="1" x14ac:dyDescent="0.2">
      <c r="B39" s="14" t="s">
        <v>31</v>
      </c>
      <c r="C39" s="17" t="s">
        <v>226</v>
      </c>
      <c r="D39" s="16"/>
      <c r="E39" s="16"/>
      <c r="F39" s="16"/>
      <c r="G39" s="16"/>
      <c r="H39" s="15">
        <f t="shared" si="0"/>
        <v>0</v>
      </c>
      <c r="I39" s="13"/>
    </row>
    <row r="40" spans="2:9" ht="20.100000000000001" customHeight="1" x14ac:dyDescent="0.2">
      <c r="B40" s="14" t="s">
        <v>31</v>
      </c>
      <c r="C40" s="17" t="s">
        <v>227</v>
      </c>
      <c r="D40" s="16"/>
      <c r="E40" s="16"/>
      <c r="F40" s="16"/>
      <c r="G40" s="16"/>
      <c r="H40" s="15">
        <f t="shared" si="0"/>
        <v>0</v>
      </c>
      <c r="I40" s="13"/>
    </row>
    <row r="41" spans="2:9" ht="20.100000000000001" customHeight="1" x14ac:dyDescent="0.2">
      <c r="B41" s="14" t="s">
        <v>31</v>
      </c>
      <c r="C41" s="17" t="s">
        <v>318</v>
      </c>
      <c r="D41" s="16"/>
      <c r="E41" s="16"/>
      <c r="F41" s="16"/>
      <c r="G41" s="16"/>
      <c r="H41" s="15">
        <f t="shared" si="0"/>
        <v>0</v>
      </c>
      <c r="I41" s="13"/>
    </row>
    <row r="42" spans="2:9" ht="20.100000000000001" customHeight="1" x14ac:dyDescent="0.2">
      <c r="B42" s="14" t="s">
        <v>31</v>
      </c>
      <c r="C42" s="17" t="s">
        <v>319</v>
      </c>
      <c r="D42" s="16"/>
      <c r="E42" s="16"/>
      <c r="F42" s="16"/>
      <c r="G42" s="16"/>
      <c r="H42" s="15">
        <f t="shared" si="0"/>
        <v>0</v>
      </c>
      <c r="I42" s="13"/>
    </row>
    <row r="43" spans="2:9" ht="20.100000000000001" customHeight="1" x14ac:dyDescent="0.2">
      <c r="B43" s="14" t="s">
        <v>31</v>
      </c>
      <c r="C43" s="17" t="s">
        <v>320</v>
      </c>
      <c r="D43" s="16"/>
      <c r="E43" s="16"/>
      <c r="F43" s="16"/>
      <c r="G43" s="16"/>
      <c r="H43" s="15">
        <f t="shared" si="0"/>
        <v>0</v>
      </c>
      <c r="I43" s="13"/>
    </row>
    <row r="44" spans="2:9" ht="20.100000000000001" customHeight="1" x14ac:dyDescent="0.2">
      <c r="B44" s="14" t="s">
        <v>31</v>
      </c>
      <c r="C44" s="17" t="s">
        <v>321</v>
      </c>
      <c r="D44" s="16"/>
      <c r="E44" s="16"/>
      <c r="F44" s="16"/>
      <c r="G44" s="16"/>
      <c r="H44" s="15">
        <f t="shared" si="0"/>
        <v>0</v>
      </c>
      <c r="I44" s="13"/>
    </row>
    <row r="45" spans="2:9" ht="20.100000000000001" customHeight="1" x14ac:dyDescent="0.2">
      <c r="B45" s="14" t="s">
        <v>31</v>
      </c>
      <c r="C45" s="17" t="s">
        <v>322</v>
      </c>
      <c r="D45" s="16"/>
      <c r="E45" s="16"/>
      <c r="F45" s="16"/>
      <c r="G45" s="16"/>
      <c r="H45" s="15">
        <f t="shared" si="0"/>
        <v>0</v>
      </c>
      <c r="I45" s="13"/>
    </row>
    <row r="46" spans="2:9" ht="20.100000000000001" customHeight="1" x14ac:dyDescent="0.2">
      <c r="B46" s="14" t="s">
        <v>31</v>
      </c>
      <c r="C46" s="17" t="s">
        <v>323</v>
      </c>
      <c r="D46" s="16"/>
      <c r="E46" s="16"/>
      <c r="F46" s="16"/>
      <c r="G46" s="16"/>
      <c r="H46" s="15">
        <f t="shared" si="0"/>
        <v>0</v>
      </c>
      <c r="I46" s="13"/>
    </row>
    <row r="47" spans="2:9" ht="20.100000000000001" customHeight="1" x14ac:dyDescent="0.2">
      <c r="B47" s="14" t="s">
        <v>31</v>
      </c>
      <c r="C47" s="17" t="s">
        <v>324</v>
      </c>
      <c r="D47" s="16"/>
      <c r="E47" s="16"/>
      <c r="F47" s="16"/>
      <c r="G47" s="16"/>
      <c r="H47" s="15">
        <f t="shared" si="0"/>
        <v>0</v>
      </c>
      <c r="I47" s="13"/>
    </row>
    <row r="48" spans="2:9" ht="20.100000000000001" customHeight="1" x14ac:dyDescent="0.2">
      <c r="B48" s="14" t="s">
        <v>31</v>
      </c>
      <c r="C48" s="17" t="s">
        <v>325</v>
      </c>
      <c r="D48" s="16"/>
      <c r="E48" s="16"/>
      <c r="F48" s="16"/>
      <c r="G48" s="16"/>
      <c r="H48" s="15">
        <f t="shared" si="0"/>
        <v>0</v>
      </c>
      <c r="I48" s="13"/>
    </row>
    <row r="49" spans="2:9" ht="20.100000000000001" customHeight="1" x14ac:dyDescent="0.2">
      <c r="B49" s="14" t="s">
        <v>31</v>
      </c>
      <c r="C49" s="17" t="s">
        <v>326</v>
      </c>
      <c r="D49" s="16"/>
      <c r="E49" s="16"/>
      <c r="F49" s="16"/>
      <c r="G49" s="16"/>
      <c r="H49" s="15">
        <f t="shared" si="0"/>
        <v>0</v>
      </c>
      <c r="I49" s="13"/>
    </row>
    <row r="50" spans="2:9" ht="20.100000000000001" customHeight="1" x14ac:dyDescent="0.2">
      <c r="B50" s="14" t="s">
        <v>31</v>
      </c>
      <c r="C50" s="17" t="s">
        <v>327</v>
      </c>
      <c r="D50" s="16"/>
      <c r="E50" s="16"/>
      <c r="F50" s="16"/>
      <c r="G50" s="16"/>
      <c r="H50" s="15">
        <f t="shared" si="0"/>
        <v>0</v>
      </c>
      <c r="I50" s="13"/>
    </row>
    <row r="51" spans="2:9" ht="20.100000000000001" customHeight="1" x14ac:dyDescent="0.2">
      <c r="B51" s="14" t="s">
        <v>31</v>
      </c>
      <c r="C51" s="17" t="s">
        <v>328</v>
      </c>
      <c r="D51" s="16"/>
      <c r="E51" s="16"/>
      <c r="F51" s="16"/>
      <c r="G51" s="16"/>
      <c r="H51" s="15">
        <f t="shared" si="0"/>
        <v>0</v>
      </c>
      <c r="I51" s="13"/>
    </row>
    <row r="52" spans="2:9" ht="20.100000000000001" customHeight="1" x14ac:dyDescent="0.2">
      <c r="B52" s="14" t="s">
        <v>31</v>
      </c>
      <c r="C52" s="17" t="s">
        <v>329</v>
      </c>
      <c r="D52" s="16"/>
      <c r="E52" s="16"/>
      <c r="F52" s="16"/>
      <c r="G52" s="16"/>
      <c r="H52" s="15">
        <f t="shared" si="0"/>
        <v>0</v>
      </c>
      <c r="I52" s="13"/>
    </row>
    <row r="53" spans="2:9" ht="20.100000000000001" customHeight="1" x14ac:dyDescent="0.2">
      <c r="B53" s="14" t="s">
        <v>31</v>
      </c>
      <c r="C53" s="17" t="s">
        <v>330</v>
      </c>
      <c r="D53" s="16"/>
      <c r="E53" s="16">
        <v>12516</v>
      </c>
      <c r="F53" s="16"/>
      <c r="G53" s="16"/>
      <c r="H53" s="15">
        <f t="shared" si="0"/>
        <v>12516</v>
      </c>
      <c r="I53" s="13"/>
    </row>
    <row r="54" spans="2:9" ht="20.100000000000001" customHeight="1" x14ac:dyDescent="0.2">
      <c r="B54" s="14" t="s">
        <v>31</v>
      </c>
      <c r="C54" s="17" t="s">
        <v>331</v>
      </c>
      <c r="D54" s="16"/>
      <c r="E54" s="16"/>
      <c r="F54" s="16"/>
      <c r="G54" s="16"/>
      <c r="H54" s="15">
        <f t="shared" si="0"/>
        <v>0</v>
      </c>
      <c r="I54" s="13"/>
    </row>
    <row r="55" spans="2:9" ht="25.5" x14ac:dyDescent="0.2">
      <c r="B55" s="14" t="s">
        <v>31</v>
      </c>
      <c r="C55" s="42" t="s">
        <v>332</v>
      </c>
      <c r="D55" s="16"/>
      <c r="E55" s="16"/>
      <c r="F55" s="16"/>
      <c r="G55" s="16"/>
      <c r="H55" s="15">
        <f t="shared" si="0"/>
        <v>0</v>
      </c>
      <c r="I55" s="13"/>
    </row>
    <row r="56" spans="2:9" ht="20.100000000000001" customHeight="1" x14ac:dyDescent="0.2">
      <c r="B56" s="14" t="s">
        <v>31</v>
      </c>
      <c r="C56" s="17" t="s">
        <v>333</v>
      </c>
      <c r="D56" s="16"/>
      <c r="E56" s="16"/>
      <c r="F56" s="16"/>
      <c r="G56" s="16"/>
      <c r="H56" s="15">
        <f t="shared" si="0"/>
        <v>0</v>
      </c>
      <c r="I56" s="13"/>
    </row>
    <row r="57" spans="2:9" ht="20.100000000000001" customHeight="1" x14ac:dyDescent="0.2">
      <c r="B57" s="14" t="s">
        <v>31</v>
      </c>
      <c r="C57" s="42" t="s">
        <v>334</v>
      </c>
      <c r="D57" s="16"/>
      <c r="E57" s="16">
        <v>8405</v>
      </c>
      <c r="F57" s="16"/>
      <c r="G57" s="16"/>
      <c r="H57" s="15">
        <f t="shared" si="0"/>
        <v>8405</v>
      </c>
      <c r="I57" s="13"/>
    </row>
    <row r="58" spans="2:9" ht="25.5" x14ac:dyDescent="0.2">
      <c r="B58" s="14" t="s">
        <v>31</v>
      </c>
      <c r="C58" s="42" t="s">
        <v>214</v>
      </c>
      <c r="D58" s="16"/>
      <c r="E58" s="16"/>
      <c r="F58" s="16"/>
      <c r="G58" s="16"/>
      <c r="H58" s="15">
        <f t="shared" si="0"/>
        <v>0</v>
      </c>
      <c r="I58" s="13"/>
    </row>
    <row r="59" spans="2:9" ht="20.100000000000001" customHeight="1" x14ac:dyDescent="0.2">
      <c r="B59" s="14" t="s">
        <v>31</v>
      </c>
      <c r="C59" s="17" t="s">
        <v>335</v>
      </c>
      <c r="D59" s="16"/>
      <c r="E59" s="16">
        <v>2800</v>
      </c>
      <c r="F59" s="16"/>
      <c r="G59" s="16"/>
      <c r="H59" s="15">
        <f t="shared" si="0"/>
        <v>2800</v>
      </c>
      <c r="I59" s="13"/>
    </row>
    <row r="60" spans="2:9" ht="20.100000000000001" customHeight="1" x14ac:dyDescent="0.2">
      <c r="B60" s="14" t="s">
        <v>31</v>
      </c>
      <c r="C60" s="17" t="s">
        <v>336</v>
      </c>
      <c r="D60" s="16"/>
      <c r="E60" s="16"/>
      <c r="F60" s="16"/>
      <c r="G60" s="16"/>
      <c r="H60" s="15">
        <f t="shared" si="0"/>
        <v>0</v>
      </c>
      <c r="I60" s="13"/>
    </row>
    <row r="61" spans="2:9" ht="20.100000000000001" customHeight="1" x14ac:dyDescent="0.2">
      <c r="B61" s="14" t="s">
        <v>31</v>
      </c>
      <c r="C61" s="17" t="s">
        <v>337</v>
      </c>
      <c r="D61" s="16"/>
      <c r="E61" s="16"/>
      <c r="F61" s="16"/>
      <c r="G61" s="16"/>
      <c r="H61" s="15">
        <f t="shared" si="0"/>
        <v>0</v>
      </c>
      <c r="I61" s="13"/>
    </row>
    <row r="62" spans="2:9" ht="20.100000000000001" customHeight="1" x14ac:dyDescent="0.2">
      <c r="B62" s="14" t="s">
        <v>31</v>
      </c>
      <c r="C62" s="17" t="s">
        <v>338</v>
      </c>
      <c r="D62" s="16"/>
      <c r="E62" s="16"/>
      <c r="F62" s="16"/>
      <c r="G62" s="16"/>
      <c r="H62" s="15">
        <f t="shared" si="0"/>
        <v>0</v>
      </c>
      <c r="I62" s="13"/>
    </row>
    <row r="63" spans="2:9" ht="20.100000000000001" customHeight="1" x14ac:dyDescent="0.2">
      <c r="B63" s="14" t="s">
        <v>31</v>
      </c>
      <c r="C63" s="17" t="s">
        <v>339</v>
      </c>
      <c r="D63" s="16"/>
      <c r="E63" s="16"/>
      <c r="F63" s="16"/>
      <c r="G63" s="16"/>
      <c r="H63" s="15">
        <f t="shared" si="0"/>
        <v>0</v>
      </c>
      <c r="I63" s="13"/>
    </row>
    <row r="64" spans="2:9" ht="20.100000000000001" customHeight="1" x14ac:dyDescent="0.2">
      <c r="B64" s="14" t="s">
        <v>31</v>
      </c>
      <c r="C64" s="17" t="s">
        <v>340</v>
      </c>
      <c r="D64" s="16"/>
      <c r="E64" s="16"/>
      <c r="F64" s="16"/>
      <c r="G64" s="16"/>
      <c r="H64" s="15">
        <f t="shared" si="0"/>
        <v>0</v>
      </c>
      <c r="I64" s="13"/>
    </row>
    <row r="65" spans="2:9" ht="20.100000000000001" customHeight="1" x14ac:dyDescent="0.2">
      <c r="B65" s="14" t="s">
        <v>31</v>
      </c>
      <c r="C65" s="17" t="s">
        <v>341</v>
      </c>
      <c r="D65" s="16"/>
      <c r="E65" s="16"/>
      <c r="F65" s="16"/>
      <c r="G65" s="16"/>
      <c r="H65" s="15">
        <f t="shared" si="0"/>
        <v>0</v>
      </c>
      <c r="I65" s="13"/>
    </row>
    <row r="66" spans="2:9" ht="20.100000000000001" customHeight="1" x14ac:dyDescent="0.2">
      <c r="B66" s="18" t="s">
        <v>57</v>
      </c>
      <c r="C66" s="18" t="s">
        <v>228</v>
      </c>
      <c r="D66" s="21">
        <f>SUM(D7:D65)</f>
        <v>0</v>
      </c>
      <c r="E66" s="21">
        <f>SUM(E7:E65)</f>
        <v>640186</v>
      </c>
      <c r="F66" s="21">
        <f>SUM(F7:F65)</f>
        <v>0</v>
      </c>
      <c r="G66" s="21">
        <f>SUM(G7:G65)</f>
        <v>0</v>
      </c>
      <c r="H66" s="21">
        <f>SUM(H7:H65)</f>
        <v>640186</v>
      </c>
      <c r="I66" s="13"/>
    </row>
  </sheetData>
  <pageMargins left="0.7" right="0.7" top="0.75" bottom="0.75" header="0.3" footer="0.3"/>
  <pageSetup orientation="portrait" verticalDpi="0" r:id="rId1"/>
  <headerFooter>
    <oddHeader>&amp;R&amp;"Calibri"&amp;10&amp;K000000 Confidencial&amp;1#_x000D_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A7668A-2CCE-409B-8811-845E0EF13786}">
  <sheetPr>
    <tabColor theme="4"/>
  </sheetPr>
  <dimension ref="B1:I19"/>
  <sheetViews>
    <sheetView workbookViewId="0">
      <pane ySplit="5" topLeftCell="A6" activePane="bottomLeft" state="frozen"/>
      <selection activeCell="F12" sqref="F12:I12"/>
      <selection pane="bottomLeft" activeCell="A6" sqref="A6"/>
    </sheetView>
  </sheetViews>
  <sheetFormatPr baseColWidth="10" defaultColWidth="11.42578125" defaultRowHeight="20.100000000000001" customHeight="1" x14ac:dyDescent="0.2"/>
  <cols>
    <col min="1" max="1" width="1.7109375" style="6" customWidth="1"/>
    <col min="2" max="2" width="4.42578125" style="6" customWidth="1"/>
    <col min="3" max="3" width="75.7109375" style="6" customWidth="1"/>
    <col min="4" max="8" width="17.7109375" style="6" customWidth="1"/>
    <col min="9" max="9" width="5.7109375" style="6" customWidth="1"/>
    <col min="10" max="16384" width="11.42578125" style="6"/>
  </cols>
  <sheetData>
    <row r="1" spans="2:9" s="71" customFormat="1" ht="20.100000000000001" customHeight="1" x14ac:dyDescent="0.2">
      <c r="B1" s="57" t="str">
        <f>IF('DATOS DE LA EMPRESA'!F6="","",'DATOS DE LA EMPRESA'!F6)</f>
        <v>SADCAL CONSULTORIA Y SOLUCIONES INTEGRALES, S.A. DE C.V.</v>
      </c>
      <c r="D1" s="73"/>
      <c r="E1" s="73"/>
      <c r="F1" s="73"/>
      <c r="G1" s="73"/>
      <c r="H1" s="73"/>
      <c r="I1" s="75"/>
    </row>
    <row r="2" spans="2:9" s="71" customFormat="1" ht="20.100000000000001" customHeight="1" x14ac:dyDescent="0.2">
      <c r="B2" s="57" t="s">
        <v>244</v>
      </c>
      <c r="D2" s="70"/>
      <c r="E2" s="70"/>
      <c r="F2" s="70"/>
      <c r="G2" s="70"/>
      <c r="H2" s="70"/>
      <c r="I2" s="76"/>
    </row>
    <row r="3" spans="2:9" s="71" customFormat="1" ht="20.100000000000001" customHeight="1" x14ac:dyDescent="0.2">
      <c r="B3" s="57" t="str">
        <f>"EJERCICIO "&amp;'DATOS DE LA EMPRESA'!F12</f>
        <v>EJERCICIO 2024</v>
      </c>
      <c r="C3" s="57"/>
      <c r="D3" s="73"/>
      <c r="E3" s="73"/>
      <c r="F3" s="73"/>
      <c r="G3" s="73"/>
      <c r="H3" s="73"/>
      <c r="I3" s="76"/>
    </row>
    <row r="4" spans="2:9" ht="20.100000000000001" customHeight="1" x14ac:dyDescent="0.2">
      <c r="B4" s="5"/>
      <c r="C4" s="5"/>
      <c r="D4" s="7"/>
      <c r="E4" s="7"/>
      <c r="F4" s="7"/>
      <c r="G4" s="7"/>
      <c r="H4" s="7"/>
      <c r="I4" s="10"/>
    </row>
    <row r="5" spans="2:9" ht="25.5" x14ac:dyDescent="0.2">
      <c r="B5" s="11"/>
      <c r="C5" s="12" t="s">
        <v>28</v>
      </c>
      <c r="D5" s="56" t="s">
        <v>344</v>
      </c>
      <c r="E5" s="56" t="s">
        <v>48</v>
      </c>
      <c r="F5" s="56" t="s">
        <v>299</v>
      </c>
      <c r="G5" s="56" t="s">
        <v>300</v>
      </c>
      <c r="H5" s="12" t="s">
        <v>29</v>
      </c>
    </row>
    <row r="6" spans="2:9" ht="20.100000000000001" customHeight="1" x14ac:dyDescent="0.2">
      <c r="B6" s="7"/>
      <c r="C6" s="5" t="s">
        <v>254</v>
      </c>
      <c r="D6" s="8"/>
      <c r="E6" s="8"/>
      <c r="F6" s="8"/>
      <c r="G6" s="8"/>
      <c r="H6" s="8"/>
      <c r="I6" s="13"/>
    </row>
    <row r="7" spans="2:9" ht="20.100000000000001" customHeight="1" x14ac:dyDescent="0.2">
      <c r="B7" s="14" t="s">
        <v>31</v>
      </c>
      <c r="C7" s="15" t="s">
        <v>245</v>
      </c>
      <c r="D7" s="16"/>
      <c r="E7" s="16"/>
      <c r="F7" s="16">
        <v>4926</v>
      </c>
      <c r="G7" s="16"/>
      <c r="H7" s="21">
        <f>SUM(D7:G7)</f>
        <v>4926</v>
      </c>
      <c r="I7" s="13"/>
    </row>
    <row r="8" spans="2:9" ht="20.100000000000001" customHeight="1" x14ac:dyDescent="0.2">
      <c r="B8" s="14" t="s">
        <v>31</v>
      </c>
      <c r="C8" s="15" t="s">
        <v>246</v>
      </c>
      <c r="D8" s="16"/>
      <c r="E8" s="16"/>
      <c r="F8" s="16">
        <v>1970</v>
      </c>
      <c r="G8" s="16"/>
      <c r="H8" s="21">
        <f t="shared" ref="H8:H16" si="0">SUM(D8:G8)</f>
        <v>1970</v>
      </c>
      <c r="I8" s="13"/>
    </row>
    <row r="9" spans="2:9" ht="25.5" x14ac:dyDescent="0.2">
      <c r="B9" s="14" t="s">
        <v>31</v>
      </c>
      <c r="C9" s="42" t="s">
        <v>247</v>
      </c>
      <c r="D9" s="16"/>
      <c r="E9" s="16"/>
      <c r="F9" s="16"/>
      <c r="G9" s="16"/>
      <c r="H9" s="21">
        <f t="shared" si="0"/>
        <v>0</v>
      </c>
      <c r="I9" s="13"/>
    </row>
    <row r="10" spans="2:9" ht="20.100000000000001" customHeight="1" x14ac:dyDescent="0.2">
      <c r="B10" s="14" t="s">
        <v>31</v>
      </c>
      <c r="C10" s="17" t="s">
        <v>248</v>
      </c>
      <c r="D10" s="16"/>
      <c r="E10" s="16"/>
      <c r="F10" s="16">
        <v>4766</v>
      </c>
      <c r="G10" s="16"/>
      <c r="H10" s="21">
        <f t="shared" si="0"/>
        <v>4766</v>
      </c>
      <c r="I10" s="13"/>
    </row>
    <row r="11" spans="2:9" ht="20.100000000000001" customHeight="1" x14ac:dyDescent="0.2">
      <c r="B11" s="14" t="s">
        <v>31</v>
      </c>
      <c r="C11" s="17" t="s">
        <v>249</v>
      </c>
      <c r="D11" s="16"/>
      <c r="E11" s="16"/>
      <c r="F11" s="16"/>
      <c r="G11" s="16"/>
      <c r="H11" s="21">
        <f t="shared" si="0"/>
        <v>0</v>
      </c>
      <c r="I11" s="13"/>
    </row>
    <row r="12" spans="2:9" ht="20.100000000000001" customHeight="1" x14ac:dyDescent="0.2">
      <c r="B12" s="14" t="s">
        <v>31</v>
      </c>
      <c r="C12" s="17" t="s">
        <v>250</v>
      </c>
      <c r="D12" s="16"/>
      <c r="E12" s="16"/>
      <c r="F12" s="16">
        <v>20372</v>
      </c>
      <c r="G12" s="16"/>
      <c r="H12" s="21">
        <f t="shared" si="0"/>
        <v>20372</v>
      </c>
      <c r="I12" s="13"/>
    </row>
    <row r="13" spans="2:9" ht="20.100000000000001" customHeight="1" x14ac:dyDescent="0.2">
      <c r="B13" s="14" t="s">
        <v>31</v>
      </c>
      <c r="C13" s="17" t="s">
        <v>251</v>
      </c>
      <c r="D13" s="16"/>
      <c r="E13" s="16"/>
      <c r="F13" s="16">
        <v>2844</v>
      </c>
      <c r="G13" s="16"/>
      <c r="H13" s="21">
        <f t="shared" si="0"/>
        <v>2844</v>
      </c>
      <c r="I13" s="13"/>
    </row>
    <row r="14" spans="2:9" ht="38.25" x14ac:dyDescent="0.2">
      <c r="B14" s="14" t="s">
        <v>31</v>
      </c>
      <c r="C14" s="42" t="s">
        <v>252</v>
      </c>
      <c r="D14" s="16"/>
      <c r="E14" s="16"/>
      <c r="F14" s="16"/>
      <c r="G14" s="16"/>
      <c r="H14" s="21">
        <f t="shared" si="0"/>
        <v>0</v>
      </c>
      <c r="I14" s="13"/>
    </row>
    <row r="15" spans="2:9" ht="20.100000000000001" customHeight="1" x14ac:dyDescent="0.2">
      <c r="B15" s="14" t="s">
        <v>31</v>
      </c>
      <c r="C15" s="17" t="s">
        <v>241</v>
      </c>
      <c r="D15" s="16"/>
      <c r="E15" s="16"/>
      <c r="F15" s="16"/>
      <c r="G15" s="16"/>
      <c r="H15" s="21">
        <f t="shared" si="0"/>
        <v>0</v>
      </c>
      <c r="I15" s="13"/>
    </row>
    <row r="16" spans="2:9" ht="38.25" x14ac:dyDescent="0.2">
      <c r="B16" s="14" t="s">
        <v>31</v>
      </c>
      <c r="C16" s="42" t="s">
        <v>253</v>
      </c>
      <c r="D16" s="16"/>
      <c r="E16" s="16"/>
      <c r="F16" s="16"/>
      <c r="G16" s="16"/>
      <c r="H16" s="21">
        <f t="shared" si="0"/>
        <v>0</v>
      </c>
      <c r="I16" s="13"/>
    </row>
    <row r="17" spans="2:9" ht="20.100000000000001" customHeight="1" x14ac:dyDescent="0.2">
      <c r="B17" s="18" t="s">
        <v>57</v>
      </c>
      <c r="C17" s="21" t="s">
        <v>255</v>
      </c>
      <c r="D17" s="21">
        <f t="shared" ref="D17" si="1">SUM(D7:D16)</f>
        <v>0</v>
      </c>
      <c r="E17" s="21">
        <f t="shared" ref="E17" si="2">SUM(E7:E16)</f>
        <v>0</v>
      </c>
      <c r="F17" s="21">
        <f t="shared" ref="F17" si="3">SUM(F7:F16)</f>
        <v>34878</v>
      </c>
      <c r="G17" s="21">
        <f t="shared" ref="G17" si="4">SUM(G7:G16)</f>
        <v>0</v>
      </c>
      <c r="H17" s="21">
        <f>SUM(D17:G17)</f>
        <v>34878</v>
      </c>
      <c r="I17" s="13"/>
    </row>
    <row r="18" spans="2:9" ht="20.100000000000001" customHeight="1" x14ac:dyDescent="0.2">
      <c r="B18" s="14" t="s">
        <v>43</v>
      </c>
      <c r="C18" s="17" t="s">
        <v>256</v>
      </c>
      <c r="D18" s="15">
        <f>D17</f>
        <v>0</v>
      </c>
      <c r="E18" s="15">
        <f>E17</f>
        <v>0</v>
      </c>
      <c r="F18" s="15"/>
      <c r="G18" s="15"/>
      <c r="H18" s="21">
        <f>SUM(D18:G18)</f>
        <v>0</v>
      </c>
    </row>
    <row r="19" spans="2:9" ht="20.100000000000001" customHeight="1" x14ac:dyDescent="0.2">
      <c r="B19" s="18" t="s">
        <v>57</v>
      </c>
      <c r="C19" s="21" t="s">
        <v>257</v>
      </c>
      <c r="D19" s="21">
        <f>D17-D18</f>
        <v>0</v>
      </c>
      <c r="E19" s="21">
        <f t="shared" ref="E19:G19" si="5">E17-E18</f>
        <v>0</v>
      </c>
      <c r="F19" s="21">
        <f t="shared" si="5"/>
        <v>34878</v>
      </c>
      <c r="G19" s="21">
        <f t="shared" si="5"/>
        <v>0</v>
      </c>
      <c r="H19" s="21">
        <f>SUM(D19:G19)</f>
        <v>34878</v>
      </c>
    </row>
  </sheetData>
  <pageMargins left="0.7" right="0.7" top="0.75" bottom="0.75" header="0.3" footer="0.3"/>
  <pageSetup orientation="portrait" verticalDpi="0" r:id="rId1"/>
  <headerFooter>
    <oddHeader>&amp;R&amp;"Calibri"&amp;10&amp;K000000 Confidencial&amp;1#_x000D_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4"/>
  </sheetPr>
  <dimension ref="B1:F74"/>
  <sheetViews>
    <sheetView workbookViewId="0">
      <pane ySplit="6" topLeftCell="A24" activePane="bottomLeft" state="frozen"/>
      <selection activeCell="F12" sqref="F12:I12"/>
      <selection pane="bottomLeft" activeCell="F31" sqref="F31"/>
    </sheetView>
  </sheetViews>
  <sheetFormatPr baseColWidth="10" defaultColWidth="11.42578125" defaultRowHeight="20.100000000000001" customHeight="1" x14ac:dyDescent="0.2"/>
  <cols>
    <col min="1" max="1" width="1.7109375" style="6" customWidth="1"/>
    <col min="2" max="2" width="75.7109375" style="6" customWidth="1"/>
    <col min="3" max="6" width="17.7109375" style="6" customWidth="1"/>
    <col min="7" max="7" width="5.7109375" style="6" customWidth="1"/>
    <col min="8" max="8" width="11.7109375" style="6" bestFit="1" customWidth="1"/>
    <col min="9" max="9" width="13.85546875" style="6" bestFit="1" customWidth="1"/>
    <col min="10" max="16384" width="11.42578125" style="6"/>
  </cols>
  <sheetData>
    <row r="1" spans="2:6" s="71" customFormat="1" ht="20.100000000000001" customHeight="1" x14ac:dyDescent="0.2">
      <c r="B1" s="57" t="str">
        <f>IF('DATOS DE LA EMPRESA'!F6="","",'DATOS DE LA EMPRESA'!F6)</f>
        <v>SADCAL CONSULTORIA Y SOLUCIONES INTEGRALES, S.A. DE C.V.</v>
      </c>
      <c r="C1" s="73"/>
      <c r="D1" s="73"/>
      <c r="E1" s="73"/>
      <c r="F1" s="73"/>
    </row>
    <row r="2" spans="2:6" s="71" customFormat="1" ht="20.100000000000001" customHeight="1" x14ac:dyDescent="0.2">
      <c r="B2" s="57" t="s">
        <v>49</v>
      </c>
      <c r="C2" s="70"/>
      <c r="D2" s="70"/>
      <c r="E2" s="70"/>
      <c r="F2" s="70"/>
    </row>
    <row r="3" spans="2:6" s="71" customFormat="1" ht="20.100000000000001" customHeight="1" x14ac:dyDescent="0.2">
      <c r="B3" s="57" t="str">
        <f>"EJERCICIO "&amp;'DATOS DE LA EMPRESA'!F12</f>
        <v>EJERCICIO 2024</v>
      </c>
      <c r="C3" s="73"/>
      <c r="D3" s="73"/>
      <c r="E3" s="73"/>
      <c r="F3" s="73"/>
    </row>
    <row r="4" spans="2:6" ht="20.100000000000001" customHeight="1" x14ac:dyDescent="0.2">
      <c r="B4" s="8"/>
      <c r="C4" s="7"/>
      <c r="D4" s="7"/>
      <c r="E4" s="7"/>
      <c r="F4" s="7"/>
    </row>
    <row r="5" spans="2:6" ht="20.100000000000001" customHeight="1" x14ac:dyDescent="0.2">
      <c r="B5" s="94" t="s">
        <v>28</v>
      </c>
      <c r="C5" s="104" t="s">
        <v>348</v>
      </c>
      <c r="D5" s="104" t="s">
        <v>349</v>
      </c>
      <c r="E5" s="104" t="s">
        <v>350</v>
      </c>
      <c r="F5" s="104" t="s">
        <v>523</v>
      </c>
    </row>
    <row r="6" spans="2:6" ht="20.100000000000001" customHeight="1" x14ac:dyDescent="0.2">
      <c r="B6" s="95"/>
      <c r="C6" s="105"/>
      <c r="D6" s="105"/>
      <c r="E6" s="105"/>
      <c r="F6" s="105"/>
    </row>
    <row r="7" spans="2:6" ht="20.100000000000001" customHeight="1" x14ac:dyDescent="0.2">
      <c r="B7" s="51" t="s">
        <v>351</v>
      </c>
      <c r="C7" s="51"/>
      <c r="D7" s="51"/>
      <c r="E7" s="51"/>
      <c r="F7" s="51"/>
    </row>
    <row r="8" spans="2:6" ht="20.100000000000001" customHeight="1" x14ac:dyDescent="0.2">
      <c r="B8" s="15" t="s">
        <v>233</v>
      </c>
      <c r="C8" s="16">
        <v>0</v>
      </c>
      <c r="D8" s="16">
        <v>0</v>
      </c>
      <c r="E8" s="51">
        <f>SUM(C8:D8)</f>
        <v>0</v>
      </c>
      <c r="F8" s="16">
        <v>0</v>
      </c>
    </row>
    <row r="9" spans="2:6" ht="20.100000000000001" customHeight="1" x14ac:dyDescent="0.2">
      <c r="B9" s="15" t="s">
        <v>352</v>
      </c>
      <c r="C9" s="16">
        <v>0</v>
      </c>
      <c r="D9" s="16">
        <v>0</v>
      </c>
      <c r="E9" s="51">
        <f t="shared" ref="E9:E71" si="0">SUM(C9:D9)</f>
        <v>0</v>
      </c>
      <c r="F9" s="16">
        <v>0</v>
      </c>
    </row>
    <row r="10" spans="2:6" ht="20.100000000000001" customHeight="1" x14ac:dyDescent="0.2">
      <c r="B10" s="15" t="s">
        <v>353</v>
      </c>
      <c r="C10" s="16">
        <v>0</v>
      </c>
      <c r="D10" s="16">
        <v>0</v>
      </c>
      <c r="E10" s="51">
        <f t="shared" si="0"/>
        <v>0</v>
      </c>
      <c r="F10" s="16">
        <v>0</v>
      </c>
    </row>
    <row r="11" spans="2:6" ht="20.100000000000001" customHeight="1" x14ac:dyDescent="0.2">
      <c r="B11" s="15" t="s">
        <v>356</v>
      </c>
      <c r="C11" s="16">
        <v>0</v>
      </c>
      <c r="D11" s="16">
        <v>0</v>
      </c>
      <c r="E11" s="51">
        <f t="shared" si="0"/>
        <v>0</v>
      </c>
      <c r="F11" s="16">
        <v>0</v>
      </c>
    </row>
    <row r="12" spans="2:6" ht="20.100000000000001" customHeight="1" x14ac:dyDescent="0.2">
      <c r="B12" s="51" t="s">
        <v>115</v>
      </c>
      <c r="C12" s="51"/>
      <c r="D12" s="51"/>
      <c r="E12" s="51"/>
      <c r="F12" s="51"/>
    </row>
    <row r="13" spans="2:6" ht="25.5" x14ac:dyDescent="0.2">
      <c r="B13" s="49" t="s">
        <v>354</v>
      </c>
      <c r="C13" s="16">
        <v>0</v>
      </c>
      <c r="D13" s="16">
        <v>0</v>
      </c>
      <c r="E13" s="51">
        <f t="shared" si="0"/>
        <v>0</v>
      </c>
      <c r="F13" s="16">
        <v>0</v>
      </c>
    </row>
    <row r="14" spans="2:6" ht="20.100000000000001" customHeight="1" x14ac:dyDescent="0.2">
      <c r="B14" s="15" t="s">
        <v>355</v>
      </c>
      <c r="C14" s="16">
        <v>0</v>
      </c>
      <c r="D14" s="16">
        <v>0</v>
      </c>
      <c r="E14" s="51">
        <f t="shared" si="0"/>
        <v>0</v>
      </c>
      <c r="F14" s="16">
        <v>0</v>
      </c>
    </row>
    <row r="15" spans="2:6" ht="20.100000000000001" customHeight="1" x14ac:dyDescent="0.2">
      <c r="B15" s="51" t="s">
        <v>357</v>
      </c>
      <c r="C15" s="51"/>
      <c r="D15" s="51"/>
      <c r="E15" s="51"/>
      <c r="F15" s="51"/>
    </row>
    <row r="16" spans="2:6" ht="20.100000000000001" customHeight="1" x14ac:dyDescent="0.2">
      <c r="B16" s="15" t="s">
        <v>377</v>
      </c>
      <c r="C16" s="16">
        <v>0</v>
      </c>
      <c r="D16" s="16">
        <v>0</v>
      </c>
      <c r="E16" s="51">
        <f t="shared" si="0"/>
        <v>0</v>
      </c>
      <c r="F16" s="16">
        <v>0</v>
      </c>
    </row>
    <row r="17" spans="2:6" ht="20.100000000000001" customHeight="1" x14ac:dyDescent="0.2">
      <c r="B17" s="15" t="s">
        <v>358</v>
      </c>
      <c r="C17" s="16">
        <v>0</v>
      </c>
      <c r="D17" s="16">
        <v>0</v>
      </c>
      <c r="E17" s="51">
        <f t="shared" si="0"/>
        <v>0</v>
      </c>
      <c r="F17" s="16">
        <v>0</v>
      </c>
    </row>
    <row r="18" spans="2:6" ht="20.100000000000001" customHeight="1" x14ac:dyDescent="0.2">
      <c r="B18" s="15" t="s">
        <v>359</v>
      </c>
      <c r="C18" s="16">
        <v>0</v>
      </c>
      <c r="D18" s="16">
        <v>0</v>
      </c>
      <c r="E18" s="51">
        <f t="shared" si="0"/>
        <v>0</v>
      </c>
      <c r="F18" s="16">
        <v>0</v>
      </c>
    </row>
    <row r="19" spans="2:6" ht="25.5" x14ac:dyDescent="0.2">
      <c r="B19" s="49" t="s">
        <v>360</v>
      </c>
      <c r="C19" s="16">
        <v>0</v>
      </c>
      <c r="D19" s="16">
        <v>0</v>
      </c>
      <c r="E19" s="51">
        <f t="shared" si="0"/>
        <v>0</v>
      </c>
      <c r="F19" s="16">
        <v>0</v>
      </c>
    </row>
    <row r="20" spans="2:6" ht="20.100000000000001" customHeight="1" x14ac:dyDescent="0.2">
      <c r="B20" s="15" t="s">
        <v>361</v>
      </c>
      <c r="C20" s="16">
        <v>0</v>
      </c>
      <c r="D20" s="16">
        <v>0</v>
      </c>
      <c r="E20" s="51">
        <f t="shared" si="0"/>
        <v>0</v>
      </c>
      <c r="F20" s="16">
        <v>0</v>
      </c>
    </row>
    <row r="21" spans="2:6" ht="20.100000000000001" customHeight="1" x14ac:dyDescent="0.2">
      <c r="B21" s="51" t="s">
        <v>117</v>
      </c>
      <c r="C21" s="51"/>
      <c r="D21" s="51"/>
      <c r="E21" s="51"/>
      <c r="F21" s="51"/>
    </row>
    <row r="22" spans="2:6" ht="20.100000000000001" customHeight="1" x14ac:dyDescent="0.2">
      <c r="B22" s="15" t="s">
        <v>117</v>
      </c>
      <c r="C22" s="16">
        <v>0</v>
      </c>
      <c r="D22" s="16">
        <v>0</v>
      </c>
      <c r="E22" s="51">
        <f t="shared" si="0"/>
        <v>0</v>
      </c>
      <c r="F22" s="16">
        <v>0</v>
      </c>
    </row>
    <row r="23" spans="2:6" ht="20.100000000000001" customHeight="1" x14ac:dyDescent="0.2">
      <c r="B23" s="51" t="s">
        <v>363</v>
      </c>
      <c r="C23" s="51"/>
      <c r="D23" s="51"/>
      <c r="E23" s="51"/>
      <c r="F23" s="51"/>
    </row>
    <row r="24" spans="2:6" ht="20.100000000000001" customHeight="1" x14ac:dyDescent="0.2">
      <c r="B24" s="15" t="s">
        <v>363</v>
      </c>
      <c r="C24" s="16">
        <v>0</v>
      </c>
      <c r="D24" s="16">
        <v>0</v>
      </c>
      <c r="E24" s="51">
        <f t="shared" si="0"/>
        <v>0</v>
      </c>
      <c r="F24" s="16">
        <v>0</v>
      </c>
    </row>
    <row r="25" spans="2:6" ht="20.100000000000001" customHeight="1" x14ac:dyDescent="0.2">
      <c r="B25" s="51" t="s">
        <v>364</v>
      </c>
      <c r="C25" s="51"/>
      <c r="D25" s="51"/>
      <c r="E25" s="51"/>
      <c r="F25" s="51"/>
    </row>
    <row r="26" spans="2:6" ht="20.100000000000001" customHeight="1" x14ac:dyDescent="0.2">
      <c r="B26" s="15" t="s">
        <v>365</v>
      </c>
      <c r="C26" s="16">
        <v>0</v>
      </c>
      <c r="D26" s="16">
        <v>0</v>
      </c>
      <c r="E26" s="51">
        <f t="shared" si="0"/>
        <v>0</v>
      </c>
      <c r="F26" s="16">
        <v>0</v>
      </c>
    </row>
    <row r="27" spans="2:6" ht="20.100000000000001" customHeight="1" x14ac:dyDescent="0.2">
      <c r="B27" s="15" t="s">
        <v>366</v>
      </c>
      <c r="C27" s="16">
        <v>0</v>
      </c>
      <c r="D27" s="16">
        <v>0</v>
      </c>
      <c r="E27" s="51">
        <f t="shared" si="0"/>
        <v>0</v>
      </c>
      <c r="F27" s="16">
        <v>0</v>
      </c>
    </row>
    <row r="28" spans="2:6" ht="20.100000000000001" customHeight="1" x14ac:dyDescent="0.2">
      <c r="B28" s="51" t="s">
        <v>367</v>
      </c>
      <c r="C28" s="51"/>
      <c r="D28" s="51"/>
      <c r="E28" s="51"/>
      <c r="F28" s="51"/>
    </row>
    <row r="29" spans="2:6" ht="20.100000000000001" customHeight="1" x14ac:dyDescent="0.2">
      <c r="B29" s="15" t="s">
        <v>232</v>
      </c>
      <c r="C29" s="16">
        <v>0</v>
      </c>
      <c r="D29" s="16">
        <v>0</v>
      </c>
      <c r="E29" s="51">
        <f t="shared" si="0"/>
        <v>0</v>
      </c>
      <c r="F29" s="16">
        <v>0</v>
      </c>
    </row>
    <row r="30" spans="2:6" ht="20.100000000000001" customHeight="1" x14ac:dyDescent="0.2">
      <c r="B30" s="51" t="s">
        <v>368</v>
      </c>
      <c r="C30" s="51"/>
      <c r="D30" s="51"/>
      <c r="E30" s="51"/>
      <c r="F30" s="51"/>
    </row>
    <row r="31" spans="2:6" ht="38.25" x14ac:dyDescent="0.2">
      <c r="B31" s="49" t="s">
        <v>369</v>
      </c>
      <c r="C31" s="16">
        <v>63260</v>
      </c>
      <c r="D31" s="16">
        <v>0</v>
      </c>
      <c r="E31" s="51">
        <f t="shared" si="0"/>
        <v>63260</v>
      </c>
      <c r="F31" s="16">
        <v>12543</v>
      </c>
    </row>
    <row r="32" spans="2:6" ht="20.100000000000001" customHeight="1" x14ac:dyDescent="0.2">
      <c r="B32" s="51" t="s">
        <v>370</v>
      </c>
      <c r="C32" s="51"/>
      <c r="D32" s="51"/>
      <c r="E32" s="51"/>
      <c r="F32" s="51"/>
    </row>
    <row r="33" spans="2:6" ht="20.100000000000001" customHeight="1" x14ac:dyDescent="0.2">
      <c r="B33" s="15" t="s">
        <v>370</v>
      </c>
      <c r="C33" s="16">
        <v>0</v>
      </c>
      <c r="D33" s="16">
        <v>0</v>
      </c>
      <c r="E33" s="51">
        <f t="shared" si="0"/>
        <v>0</v>
      </c>
      <c r="F33" s="16">
        <v>0</v>
      </c>
    </row>
    <row r="34" spans="2:6" ht="20.100000000000001" customHeight="1" x14ac:dyDescent="0.2">
      <c r="B34" s="51" t="s">
        <v>371</v>
      </c>
      <c r="C34" s="51"/>
      <c r="D34" s="51"/>
      <c r="E34" s="51">
        <f t="shared" si="0"/>
        <v>0</v>
      </c>
      <c r="F34" s="51"/>
    </row>
    <row r="35" spans="2:6" ht="20.100000000000001" customHeight="1" x14ac:dyDescent="0.2">
      <c r="B35" s="15" t="s">
        <v>371</v>
      </c>
      <c r="C35" s="16">
        <v>0</v>
      </c>
      <c r="D35" s="16">
        <v>0</v>
      </c>
      <c r="E35" s="51">
        <f t="shared" si="0"/>
        <v>0</v>
      </c>
      <c r="F35" s="16">
        <v>0</v>
      </c>
    </row>
    <row r="36" spans="2:6" ht="20.100000000000001" customHeight="1" x14ac:dyDescent="0.2">
      <c r="B36" s="51" t="s">
        <v>372</v>
      </c>
      <c r="C36" s="51"/>
      <c r="D36" s="51"/>
      <c r="E36" s="51"/>
      <c r="F36" s="51"/>
    </row>
    <row r="37" spans="2:6" ht="20.100000000000001" customHeight="1" x14ac:dyDescent="0.2">
      <c r="B37" s="15" t="s">
        <v>373</v>
      </c>
      <c r="C37" s="16">
        <v>0</v>
      </c>
      <c r="D37" s="16">
        <v>0</v>
      </c>
      <c r="E37" s="51">
        <f t="shared" si="0"/>
        <v>0</v>
      </c>
      <c r="F37" s="16">
        <v>0</v>
      </c>
    </row>
    <row r="38" spans="2:6" ht="25.5" x14ac:dyDescent="0.2">
      <c r="B38" s="49" t="s">
        <v>374</v>
      </c>
      <c r="C38" s="16">
        <v>0</v>
      </c>
      <c r="D38" s="16">
        <v>0</v>
      </c>
      <c r="E38" s="51">
        <f t="shared" si="0"/>
        <v>0</v>
      </c>
      <c r="F38" s="16">
        <v>0</v>
      </c>
    </row>
    <row r="39" spans="2:6" ht="25.5" x14ac:dyDescent="0.2">
      <c r="B39" s="49" t="s">
        <v>375</v>
      </c>
      <c r="C39" s="16">
        <v>0</v>
      </c>
      <c r="D39" s="16">
        <v>0</v>
      </c>
      <c r="E39" s="51">
        <f t="shared" si="0"/>
        <v>0</v>
      </c>
      <c r="F39" s="16">
        <v>0</v>
      </c>
    </row>
    <row r="40" spans="2:6" ht="25.5" x14ac:dyDescent="0.2">
      <c r="B40" s="49" t="s">
        <v>376</v>
      </c>
      <c r="C40" s="16">
        <v>0</v>
      </c>
      <c r="D40" s="16">
        <v>0</v>
      </c>
      <c r="E40" s="51">
        <f t="shared" si="0"/>
        <v>0</v>
      </c>
      <c r="F40" s="16">
        <v>0</v>
      </c>
    </row>
    <row r="41" spans="2:6" ht="20.100000000000001" customHeight="1" x14ac:dyDescent="0.2">
      <c r="B41" s="15" t="s">
        <v>366</v>
      </c>
      <c r="C41" s="16">
        <v>0</v>
      </c>
      <c r="D41" s="16">
        <v>0</v>
      </c>
      <c r="E41" s="51">
        <f t="shared" si="0"/>
        <v>0</v>
      </c>
      <c r="F41" s="16">
        <v>0</v>
      </c>
    </row>
    <row r="42" spans="2:6" ht="20.100000000000001" customHeight="1" x14ac:dyDescent="0.2">
      <c r="B42" s="51" t="s">
        <v>378</v>
      </c>
      <c r="C42" s="51"/>
      <c r="D42" s="51"/>
      <c r="E42" s="51"/>
      <c r="F42" s="51"/>
    </row>
    <row r="43" spans="2:6" ht="38.25" x14ac:dyDescent="0.2">
      <c r="B43" s="49" t="s">
        <v>379</v>
      </c>
      <c r="C43" s="16">
        <v>0</v>
      </c>
      <c r="D43" s="16">
        <v>0</v>
      </c>
      <c r="E43" s="51">
        <f t="shared" si="0"/>
        <v>0</v>
      </c>
      <c r="F43" s="16">
        <v>0</v>
      </c>
    </row>
    <row r="44" spans="2:6" ht="25.5" x14ac:dyDescent="0.2">
      <c r="B44" s="49" t="s">
        <v>380</v>
      </c>
      <c r="C44" s="16">
        <v>0</v>
      </c>
      <c r="D44" s="16">
        <v>0</v>
      </c>
      <c r="E44" s="51">
        <f t="shared" si="0"/>
        <v>0</v>
      </c>
      <c r="F44" s="16">
        <v>0</v>
      </c>
    </row>
    <row r="45" spans="2:6" ht="20.100000000000001" customHeight="1" x14ac:dyDescent="0.2">
      <c r="B45" s="51" t="s">
        <v>381</v>
      </c>
      <c r="C45" s="51"/>
      <c r="D45" s="51"/>
      <c r="E45" s="51"/>
      <c r="F45" s="51"/>
    </row>
    <row r="46" spans="2:6" ht="20.100000000000001" customHeight="1" x14ac:dyDescent="0.2">
      <c r="B46" s="15" t="s">
        <v>382</v>
      </c>
      <c r="C46" s="16">
        <v>0</v>
      </c>
      <c r="D46" s="16">
        <v>0</v>
      </c>
      <c r="E46" s="51">
        <f t="shared" si="0"/>
        <v>0</v>
      </c>
      <c r="F46" s="16">
        <v>0</v>
      </c>
    </row>
    <row r="47" spans="2:6" ht="20.100000000000001" customHeight="1" x14ac:dyDescent="0.2">
      <c r="B47" s="51" t="s">
        <v>383</v>
      </c>
      <c r="C47" s="51"/>
      <c r="D47" s="51"/>
      <c r="E47" s="51"/>
      <c r="F47" s="51"/>
    </row>
    <row r="48" spans="2:6" ht="25.5" x14ac:dyDescent="0.2">
      <c r="B48" s="49" t="s">
        <v>384</v>
      </c>
      <c r="C48" s="16">
        <v>0</v>
      </c>
      <c r="D48" s="16">
        <v>0</v>
      </c>
      <c r="E48" s="51">
        <f t="shared" si="0"/>
        <v>0</v>
      </c>
      <c r="F48" s="16">
        <v>0</v>
      </c>
    </row>
    <row r="49" spans="2:6" ht="20.100000000000001" customHeight="1" x14ac:dyDescent="0.2">
      <c r="B49" s="51" t="s">
        <v>385</v>
      </c>
      <c r="C49" s="51"/>
      <c r="D49" s="51"/>
      <c r="E49" s="51"/>
      <c r="F49" s="51"/>
    </row>
    <row r="50" spans="2:6" ht="25.5" x14ac:dyDescent="0.2">
      <c r="B50" s="49" t="s">
        <v>386</v>
      </c>
      <c r="C50" s="16">
        <v>0</v>
      </c>
      <c r="D50" s="16">
        <v>0</v>
      </c>
      <c r="E50" s="51">
        <f t="shared" si="0"/>
        <v>0</v>
      </c>
      <c r="F50" s="16">
        <v>0</v>
      </c>
    </row>
    <row r="51" spans="2:6" ht="20.100000000000001" customHeight="1" x14ac:dyDescent="0.2">
      <c r="B51" s="51" t="s">
        <v>387</v>
      </c>
      <c r="C51" s="51"/>
      <c r="D51" s="51"/>
      <c r="E51" s="51"/>
      <c r="F51" s="51"/>
    </row>
    <row r="52" spans="2:6" ht="20.100000000000001" customHeight="1" x14ac:dyDescent="0.2">
      <c r="B52" s="15" t="s">
        <v>388</v>
      </c>
      <c r="C52" s="16">
        <v>0</v>
      </c>
      <c r="D52" s="16">
        <v>0</v>
      </c>
      <c r="E52" s="51">
        <f t="shared" si="0"/>
        <v>0</v>
      </c>
      <c r="F52" s="16">
        <v>0</v>
      </c>
    </row>
    <row r="53" spans="2:6" ht="20.100000000000001" customHeight="1" x14ac:dyDescent="0.2">
      <c r="B53" s="51" t="s">
        <v>387</v>
      </c>
      <c r="C53" s="51"/>
      <c r="D53" s="51"/>
      <c r="E53" s="51"/>
      <c r="F53" s="51"/>
    </row>
    <row r="54" spans="2:6" ht="20.100000000000001" customHeight="1" x14ac:dyDescent="0.2">
      <c r="B54" s="15" t="s">
        <v>388</v>
      </c>
      <c r="C54" s="16">
        <v>0</v>
      </c>
      <c r="D54" s="16">
        <v>0</v>
      </c>
      <c r="E54" s="51">
        <f t="shared" si="0"/>
        <v>0</v>
      </c>
      <c r="F54" s="16">
        <v>0</v>
      </c>
    </row>
    <row r="55" spans="2:6" ht="20.100000000000001" customHeight="1" x14ac:dyDescent="0.2">
      <c r="B55" s="51" t="s">
        <v>116</v>
      </c>
      <c r="C55" s="51"/>
      <c r="D55" s="51"/>
      <c r="E55" s="51"/>
      <c r="F55" s="51"/>
    </row>
    <row r="56" spans="2:6" ht="38.25" x14ac:dyDescent="0.2">
      <c r="B56" s="49" t="s">
        <v>389</v>
      </c>
      <c r="C56" s="16">
        <v>0</v>
      </c>
      <c r="D56" s="16">
        <v>0</v>
      </c>
      <c r="E56" s="51">
        <f t="shared" si="0"/>
        <v>0</v>
      </c>
      <c r="F56" s="16">
        <v>0</v>
      </c>
    </row>
    <row r="57" spans="2:6" ht="25.5" x14ac:dyDescent="0.2">
      <c r="B57" s="49" t="s">
        <v>390</v>
      </c>
      <c r="C57" s="16">
        <v>0</v>
      </c>
      <c r="D57" s="16">
        <v>0</v>
      </c>
      <c r="E57" s="51">
        <f t="shared" si="0"/>
        <v>0</v>
      </c>
      <c r="F57" s="16">
        <v>0</v>
      </c>
    </row>
    <row r="58" spans="2:6" ht="20.100000000000001" customHeight="1" x14ac:dyDescent="0.2">
      <c r="B58" s="15" t="s">
        <v>391</v>
      </c>
      <c r="C58" s="16">
        <v>0</v>
      </c>
      <c r="D58" s="16">
        <v>0</v>
      </c>
      <c r="E58" s="51">
        <f t="shared" si="0"/>
        <v>0</v>
      </c>
      <c r="F58" s="16">
        <v>0</v>
      </c>
    </row>
    <row r="59" spans="2:6" ht="51" x14ac:dyDescent="0.2">
      <c r="B59" s="49" t="s">
        <v>392</v>
      </c>
      <c r="C59" s="16">
        <v>0</v>
      </c>
      <c r="D59" s="16">
        <v>0</v>
      </c>
      <c r="E59" s="51">
        <f t="shared" si="0"/>
        <v>0</v>
      </c>
      <c r="F59" s="16">
        <v>0</v>
      </c>
    </row>
    <row r="60" spans="2:6" ht="38.25" x14ac:dyDescent="0.2">
      <c r="B60" s="49" t="s">
        <v>393</v>
      </c>
      <c r="C60" s="16">
        <v>0</v>
      </c>
      <c r="D60" s="16">
        <v>0</v>
      </c>
      <c r="E60" s="51">
        <f t="shared" si="0"/>
        <v>0</v>
      </c>
      <c r="F60" s="16">
        <v>0</v>
      </c>
    </row>
    <row r="61" spans="2:6" ht="38.25" x14ac:dyDescent="0.2">
      <c r="B61" s="49" t="s">
        <v>394</v>
      </c>
      <c r="C61" s="16">
        <v>0</v>
      </c>
      <c r="D61" s="16">
        <v>0</v>
      </c>
      <c r="E61" s="51">
        <f t="shared" si="0"/>
        <v>0</v>
      </c>
      <c r="F61" s="16">
        <v>0</v>
      </c>
    </row>
    <row r="62" spans="2:6" ht="20.100000000000001" customHeight="1" x14ac:dyDescent="0.2">
      <c r="B62" s="15" t="s">
        <v>395</v>
      </c>
      <c r="C62" s="16">
        <v>0</v>
      </c>
      <c r="D62" s="16">
        <v>0</v>
      </c>
      <c r="E62" s="51">
        <f t="shared" si="0"/>
        <v>0</v>
      </c>
      <c r="F62" s="16">
        <v>0</v>
      </c>
    </row>
    <row r="63" spans="2:6" ht="20.100000000000001" customHeight="1" x14ac:dyDescent="0.2">
      <c r="B63" s="15" t="s">
        <v>396</v>
      </c>
      <c r="C63" s="16">
        <v>0</v>
      </c>
      <c r="D63" s="16">
        <v>0</v>
      </c>
      <c r="E63" s="51">
        <f t="shared" si="0"/>
        <v>0</v>
      </c>
      <c r="F63" s="16">
        <v>0</v>
      </c>
    </row>
    <row r="64" spans="2:6" ht="25.5" x14ac:dyDescent="0.2">
      <c r="B64" s="49" t="s">
        <v>397</v>
      </c>
      <c r="C64" s="16">
        <v>0</v>
      </c>
      <c r="D64" s="16">
        <v>0</v>
      </c>
      <c r="E64" s="51">
        <f t="shared" si="0"/>
        <v>0</v>
      </c>
      <c r="F64" s="16">
        <v>0</v>
      </c>
    </row>
    <row r="65" spans="2:6" ht="25.5" x14ac:dyDescent="0.2">
      <c r="B65" s="49" t="s">
        <v>398</v>
      </c>
      <c r="C65" s="16">
        <v>0</v>
      </c>
      <c r="D65" s="16">
        <v>0</v>
      </c>
      <c r="E65" s="51">
        <f t="shared" si="0"/>
        <v>0</v>
      </c>
      <c r="F65" s="16">
        <v>0</v>
      </c>
    </row>
    <row r="66" spans="2:6" ht="25.5" x14ac:dyDescent="0.2">
      <c r="B66" s="49" t="s">
        <v>399</v>
      </c>
      <c r="C66" s="16">
        <v>0</v>
      </c>
      <c r="D66" s="16">
        <v>0</v>
      </c>
      <c r="E66" s="51">
        <f t="shared" si="0"/>
        <v>0</v>
      </c>
      <c r="F66" s="16">
        <v>0</v>
      </c>
    </row>
    <row r="67" spans="2:6" ht="20.100000000000001" customHeight="1" x14ac:dyDescent="0.2">
      <c r="B67" s="15" t="s">
        <v>400</v>
      </c>
      <c r="C67" s="16">
        <v>0</v>
      </c>
      <c r="D67" s="16">
        <v>0</v>
      </c>
      <c r="E67" s="51">
        <f t="shared" si="0"/>
        <v>0</v>
      </c>
      <c r="F67" s="16">
        <v>0</v>
      </c>
    </row>
    <row r="68" spans="2:6" ht="25.5" x14ac:dyDescent="0.2">
      <c r="B68" s="49" t="s">
        <v>401</v>
      </c>
      <c r="C68" s="16">
        <v>0</v>
      </c>
      <c r="D68" s="16">
        <v>0</v>
      </c>
      <c r="E68" s="51">
        <f t="shared" si="0"/>
        <v>0</v>
      </c>
      <c r="F68" s="16">
        <v>0</v>
      </c>
    </row>
    <row r="69" spans="2:6" ht="25.5" x14ac:dyDescent="0.2">
      <c r="B69" s="49" t="s">
        <v>402</v>
      </c>
      <c r="C69" s="16">
        <v>0</v>
      </c>
      <c r="D69" s="16">
        <v>0</v>
      </c>
      <c r="E69" s="51">
        <f t="shared" si="0"/>
        <v>0</v>
      </c>
      <c r="F69" s="16">
        <v>0</v>
      </c>
    </row>
    <row r="70" spans="2:6" ht="25.5" x14ac:dyDescent="0.2">
      <c r="B70" s="49" t="s">
        <v>403</v>
      </c>
      <c r="C70" s="16">
        <v>0</v>
      </c>
      <c r="D70" s="16">
        <v>0</v>
      </c>
      <c r="E70" s="51">
        <f t="shared" si="0"/>
        <v>0</v>
      </c>
      <c r="F70" s="16">
        <v>0</v>
      </c>
    </row>
    <row r="71" spans="2:6" ht="20.100000000000001" customHeight="1" x14ac:dyDescent="0.2">
      <c r="B71" s="15" t="s">
        <v>404</v>
      </c>
      <c r="C71" s="16">
        <v>0</v>
      </c>
      <c r="D71" s="16">
        <v>0</v>
      </c>
      <c r="E71" s="51">
        <f t="shared" si="0"/>
        <v>0</v>
      </c>
      <c r="F71" s="16">
        <v>0</v>
      </c>
    </row>
    <row r="72" spans="2:6" ht="20.100000000000001" customHeight="1" x14ac:dyDescent="0.2">
      <c r="B72" s="31" t="s">
        <v>362</v>
      </c>
      <c r="C72" s="27">
        <f>SUM(C7:C71)</f>
        <v>63260</v>
      </c>
      <c r="D72" s="27">
        <f>SUM(D7:D71)</f>
        <v>0</v>
      </c>
      <c r="E72" s="27">
        <f>SUM(E7:E71)</f>
        <v>63260</v>
      </c>
      <c r="F72" s="27">
        <f>SUM(F7:F71)</f>
        <v>12543</v>
      </c>
    </row>
    <row r="73" spans="2:6" ht="20.100000000000001" customHeight="1" x14ac:dyDescent="0.2">
      <c r="B73" s="31" t="s">
        <v>297</v>
      </c>
      <c r="F73" s="16">
        <v>0</v>
      </c>
    </row>
    <row r="74" spans="2:6" ht="20.100000000000001" customHeight="1" x14ac:dyDescent="0.2">
      <c r="B74" s="31" t="s">
        <v>298</v>
      </c>
      <c r="F74" s="27">
        <f t="shared" ref="F74" si="1">F72-F73</f>
        <v>12543</v>
      </c>
    </row>
  </sheetData>
  <mergeCells count="5">
    <mergeCell ref="C5:C6"/>
    <mergeCell ref="B5:B6"/>
    <mergeCell ref="F5:F6"/>
    <mergeCell ref="D5:D6"/>
    <mergeCell ref="E5:E6"/>
  </mergeCells>
  <dataValidations disablePrompts="1" xWindow="745" yWindow="193" count="1">
    <dataValidation allowBlank="1" showInputMessage="1" showErrorMessage="1" promptTitle="CAPTURAR NUMEROS ENTEROS" prompt="_x000a_Capturar numeros enteros sin decimales" sqref="F8" xr:uid="{00000000-0002-0000-0E00-000000000000}"/>
  </dataValidations>
  <pageMargins left="0.7" right="0.7" top="0.75" bottom="0.75" header="0.3" footer="0.3"/>
  <pageSetup orientation="portrait" r:id="rId1"/>
  <headerFooter>
    <oddHeader>&amp;R&amp;"Calibri"&amp;10&amp;K000000 Confidencial&amp;1#_x000D_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4"/>
    <pageSetUpPr fitToPage="1"/>
  </sheetPr>
  <dimension ref="B1:I12"/>
  <sheetViews>
    <sheetView workbookViewId="0">
      <pane ySplit="7" topLeftCell="A8" activePane="bottomLeft" state="frozen"/>
      <selection activeCell="F12" sqref="F12:I12"/>
      <selection pane="bottomLeft" activeCell="B12" sqref="B12"/>
    </sheetView>
  </sheetViews>
  <sheetFormatPr baseColWidth="10" defaultColWidth="11.42578125" defaultRowHeight="20.100000000000001" customHeight="1" x14ac:dyDescent="0.2"/>
  <cols>
    <col min="1" max="1" width="1.7109375" style="6" customWidth="1"/>
    <col min="2" max="2" width="4.42578125" style="6" customWidth="1"/>
    <col min="3" max="3" width="50.7109375" style="6" customWidth="1"/>
    <col min="4" max="4" width="17.7109375" style="6" customWidth="1"/>
    <col min="5" max="5" width="5.7109375" style="6" customWidth="1"/>
    <col min="6" max="7" width="17.7109375" style="6" customWidth="1"/>
    <col min="8" max="9" width="15.7109375" style="6" customWidth="1"/>
    <col min="10" max="16384" width="11.42578125" style="6"/>
  </cols>
  <sheetData>
    <row r="1" spans="2:9" s="71" customFormat="1" ht="20.100000000000001" customHeight="1" x14ac:dyDescent="0.2">
      <c r="B1" s="57" t="str">
        <f>IF('DATOS DE LA EMPRESA'!F6="","",'DATOS DE LA EMPRESA'!F6)</f>
        <v>SADCAL CONSULTORIA Y SOLUCIONES INTEGRALES, S.A. DE C.V.</v>
      </c>
    </row>
    <row r="2" spans="2:9" s="71" customFormat="1" ht="20.100000000000001" customHeight="1" x14ac:dyDescent="0.2">
      <c r="B2" s="57" t="s">
        <v>119</v>
      </c>
    </row>
    <row r="3" spans="2:9" s="71" customFormat="1" ht="20.100000000000001" customHeight="1" x14ac:dyDescent="0.2">
      <c r="B3" s="57" t="str">
        <f>"EJERCICIO "&amp;'DATOS DE LA EMPRESA'!F12</f>
        <v>EJERCICIO 2024</v>
      </c>
      <c r="C3" s="57"/>
      <c r="F3" s="78"/>
    </row>
    <row r="4" spans="2:9" ht="20.100000000000001" customHeight="1" x14ac:dyDescent="0.2">
      <c r="B4" s="5"/>
      <c r="C4" s="5"/>
      <c r="G4" s="31"/>
      <c r="H4" s="31"/>
      <c r="I4" s="31"/>
    </row>
    <row r="5" spans="2:9" ht="20.100000000000001" customHeight="1" x14ac:dyDescent="0.2">
      <c r="B5" s="31" t="s">
        <v>109</v>
      </c>
      <c r="C5" s="8"/>
      <c r="F5" s="31" t="s">
        <v>406</v>
      </c>
      <c r="G5" s="31"/>
      <c r="H5" s="31"/>
      <c r="I5" s="31"/>
    </row>
    <row r="6" spans="2:9" ht="20.100000000000001" customHeight="1" x14ac:dyDescent="0.2">
      <c r="B6" s="106"/>
      <c r="C6" s="92" t="s">
        <v>28</v>
      </c>
      <c r="D6" s="92" t="s">
        <v>1</v>
      </c>
      <c r="F6" s="94" t="s">
        <v>127</v>
      </c>
      <c r="G6" s="94" t="s">
        <v>266</v>
      </c>
      <c r="H6" s="31"/>
      <c r="I6" s="31"/>
    </row>
    <row r="7" spans="2:9" ht="20.100000000000001" customHeight="1" x14ac:dyDescent="0.2">
      <c r="B7" s="107"/>
      <c r="C7" s="93"/>
      <c r="D7" s="93"/>
      <c r="F7" s="95"/>
      <c r="G7" s="95"/>
      <c r="H7" s="31"/>
      <c r="I7" s="31"/>
    </row>
    <row r="8" spans="2:9" ht="20.100000000000001" customHeight="1" x14ac:dyDescent="0.2">
      <c r="B8" s="53" t="s">
        <v>31</v>
      </c>
      <c r="C8" s="51" t="s">
        <v>405</v>
      </c>
      <c r="D8" s="25">
        <v>0</v>
      </c>
      <c r="F8" s="29"/>
      <c r="G8" s="29"/>
      <c r="H8" s="31"/>
      <c r="I8" s="31"/>
    </row>
    <row r="9" spans="2:9" ht="20.100000000000001" customHeight="1" x14ac:dyDescent="0.2">
      <c r="B9" s="54" t="s">
        <v>31</v>
      </c>
      <c r="C9" s="17" t="s">
        <v>21</v>
      </c>
      <c r="D9" s="16">
        <v>36535</v>
      </c>
      <c r="F9" s="27"/>
      <c r="G9" s="27"/>
      <c r="H9" s="31"/>
      <c r="I9" s="31"/>
    </row>
    <row r="10" spans="2:9" ht="20.100000000000001" customHeight="1" x14ac:dyDescent="0.2">
      <c r="B10" s="54" t="s">
        <v>57</v>
      </c>
      <c r="C10" s="27" t="s">
        <v>79</v>
      </c>
      <c r="D10" s="27">
        <f>SUM(D8:D9)</f>
        <v>36535</v>
      </c>
      <c r="F10" s="27"/>
      <c r="G10" s="27"/>
      <c r="H10" s="31"/>
      <c r="I10" s="31"/>
    </row>
    <row r="11" spans="2:9" ht="20.100000000000001" customHeight="1" x14ac:dyDescent="0.2">
      <c r="B11" s="54" t="s">
        <v>43</v>
      </c>
      <c r="C11" s="27" t="s">
        <v>59</v>
      </c>
      <c r="D11" s="16">
        <v>0</v>
      </c>
      <c r="F11" s="27"/>
      <c r="G11" s="27"/>
    </row>
    <row r="12" spans="2:9" ht="20.100000000000001" customHeight="1" thickBot="1" x14ac:dyDescent="0.25">
      <c r="B12" s="54" t="s">
        <v>57</v>
      </c>
      <c r="C12" s="54" t="s">
        <v>108</v>
      </c>
      <c r="D12" s="55">
        <f>D10-D11</f>
        <v>36535</v>
      </c>
      <c r="E12" s="10" t="s">
        <v>110</v>
      </c>
      <c r="F12" s="16">
        <v>36535</v>
      </c>
      <c r="G12" s="16">
        <v>0</v>
      </c>
    </row>
  </sheetData>
  <mergeCells count="5">
    <mergeCell ref="B6:B7"/>
    <mergeCell ref="C6:C7"/>
    <mergeCell ref="D6:D7"/>
    <mergeCell ref="F6:F7"/>
    <mergeCell ref="G6:G7"/>
  </mergeCells>
  <printOptions horizontalCentered="1"/>
  <pageMargins left="0.70866141732283472" right="0.70866141732283472" top="0.74803149606299213" bottom="0.74803149606299213" header="0.31496062992125984" footer="0.31496062992125984"/>
  <pageSetup scale="95" orientation="landscape" blackAndWhite="1" r:id="rId1"/>
  <headerFooter>
    <oddHeader>&amp;R&amp;"Calibri"&amp;10&amp;K000000 Confidencial&amp;1#_x000D_</oddHead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08E5D8-9918-4451-93CA-9E36C29F1C82}">
  <sheetPr>
    <tabColor theme="4"/>
  </sheetPr>
  <dimension ref="B1:F30"/>
  <sheetViews>
    <sheetView workbookViewId="0">
      <selection activeCell="D27" sqref="D27"/>
    </sheetView>
  </sheetViews>
  <sheetFormatPr baseColWidth="10" defaultColWidth="11.42578125" defaultRowHeight="20.100000000000001" customHeight="1" x14ac:dyDescent="0.2"/>
  <cols>
    <col min="1" max="1" width="1.7109375" style="6" customWidth="1"/>
    <col min="2" max="2" width="4.42578125" style="6" customWidth="1"/>
    <col min="3" max="3" width="75.7109375" style="6" customWidth="1"/>
    <col min="4" max="4" width="17.7109375" style="6" customWidth="1"/>
    <col min="5" max="5" width="16.28515625" style="6" customWidth="1"/>
    <col min="6" max="6" width="5.7109375" style="6" customWidth="1"/>
    <col min="7" max="16384" width="11.42578125" style="6"/>
  </cols>
  <sheetData>
    <row r="1" spans="2:6" s="71" customFormat="1" ht="20.100000000000001" customHeight="1" x14ac:dyDescent="0.2">
      <c r="B1" s="57" t="str">
        <f>IF('DATOS DE LA EMPRESA'!F6="","",'DATOS DE LA EMPRESA'!F6)</f>
        <v>SADCAL CONSULTORIA Y SOLUCIONES INTEGRALES, S.A. DE C.V.</v>
      </c>
      <c r="D1" s="73"/>
      <c r="E1" s="73"/>
      <c r="F1" s="75"/>
    </row>
    <row r="2" spans="2:6" s="71" customFormat="1" ht="20.100000000000001" customHeight="1" x14ac:dyDescent="0.2">
      <c r="B2" s="57" t="s">
        <v>407</v>
      </c>
      <c r="D2" s="70"/>
      <c r="E2" s="70"/>
      <c r="F2" s="76"/>
    </row>
    <row r="3" spans="2:6" s="71" customFormat="1" ht="20.100000000000001" customHeight="1" x14ac:dyDescent="0.2">
      <c r="B3" s="57" t="str">
        <f>"EJERCICIO "&amp;'DATOS DE LA EMPRESA'!F12</f>
        <v>EJERCICIO 2024</v>
      </c>
      <c r="C3" s="57"/>
      <c r="D3" s="73"/>
      <c r="E3" s="73"/>
      <c r="F3" s="76"/>
    </row>
    <row r="4" spans="2:6" ht="20.100000000000001" customHeight="1" x14ac:dyDescent="0.2">
      <c r="B4" s="5"/>
      <c r="C4" s="5"/>
      <c r="D4" s="7"/>
      <c r="E4" s="7"/>
      <c r="F4" s="10"/>
    </row>
    <row r="5" spans="2:6" ht="20.100000000000001" customHeight="1" x14ac:dyDescent="0.2">
      <c r="B5" s="11"/>
      <c r="C5" s="12" t="s">
        <v>28</v>
      </c>
      <c r="D5" s="110" t="s">
        <v>522</v>
      </c>
      <c r="E5" s="110"/>
      <c r="F5" s="10"/>
    </row>
    <row r="6" spans="2:6" ht="20.100000000000001" customHeight="1" x14ac:dyDescent="0.2">
      <c r="B6" s="52"/>
      <c r="C6" s="24" t="s">
        <v>261</v>
      </c>
      <c r="D6" s="108" t="s">
        <v>262</v>
      </c>
      <c r="E6" s="108"/>
      <c r="F6" s="13"/>
    </row>
    <row r="7" spans="2:6" ht="20.100000000000001" customHeight="1" x14ac:dyDescent="0.2">
      <c r="B7" s="14"/>
      <c r="C7" s="49" t="s">
        <v>263</v>
      </c>
      <c r="D7" s="109" t="s">
        <v>265</v>
      </c>
      <c r="E7" s="109"/>
      <c r="F7" s="13"/>
    </row>
    <row r="8" spans="2:6" ht="20.100000000000001" customHeight="1" x14ac:dyDescent="0.2">
      <c r="B8" s="14"/>
      <c r="C8" s="49" t="s">
        <v>254</v>
      </c>
      <c r="D8" s="109" t="s">
        <v>264</v>
      </c>
      <c r="E8" s="109"/>
      <c r="F8" s="13"/>
    </row>
    <row r="11" spans="2:6" ht="20.100000000000001" customHeight="1" x14ac:dyDescent="0.2">
      <c r="B11" s="11"/>
      <c r="C11" s="12" t="s">
        <v>28</v>
      </c>
      <c r="D11" s="12" t="s">
        <v>29</v>
      </c>
    </row>
    <row r="12" spans="2:6" ht="20.100000000000001" customHeight="1" x14ac:dyDescent="0.2">
      <c r="C12" s="5" t="s">
        <v>260</v>
      </c>
      <c r="D12" s="9"/>
    </row>
    <row r="13" spans="2:6" ht="20.100000000000001" customHeight="1" x14ac:dyDescent="0.2">
      <c r="B13" s="14"/>
      <c r="C13" s="15" t="s">
        <v>59</v>
      </c>
      <c r="D13" s="17">
        <f>COMPRAS!D11</f>
        <v>0</v>
      </c>
    </row>
    <row r="14" spans="2:6" ht="20.100000000000001" customHeight="1" x14ac:dyDescent="0.2">
      <c r="B14" s="14" t="s">
        <v>31</v>
      </c>
      <c r="C14" s="49" t="s">
        <v>127</v>
      </c>
      <c r="D14" s="17">
        <f>COMPRAS!F12</f>
        <v>36535</v>
      </c>
    </row>
    <row r="15" spans="2:6" ht="20.100000000000001" customHeight="1" x14ac:dyDescent="0.2">
      <c r="B15" s="14" t="s">
        <v>31</v>
      </c>
      <c r="C15" s="49" t="s">
        <v>266</v>
      </c>
      <c r="D15" s="17">
        <f>COMPRAS!G12</f>
        <v>0</v>
      </c>
    </row>
    <row r="16" spans="2:6" ht="20.100000000000001" customHeight="1" x14ac:dyDescent="0.2">
      <c r="B16" s="14" t="s">
        <v>43</v>
      </c>
      <c r="C16" s="49" t="s">
        <v>103</v>
      </c>
      <c r="D16" s="17">
        <f>COMPRAS!D8</f>
        <v>0</v>
      </c>
    </row>
    <row r="17" spans="2:4" ht="20.100000000000001" customHeight="1" x14ac:dyDescent="0.2">
      <c r="B17" s="18" t="s">
        <v>57</v>
      </c>
      <c r="C17" s="50" t="s">
        <v>267</v>
      </c>
      <c r="D17" s="27">
        <f>D13+D14+D15-D16</f>
        <v>36535</v>
      </c>
    </row>
    <row r="18" spans="2:4" ht="20.100000000000001" customHeight="1" x14ac:dyDescent="0.2">
      <c r="B18" s="14" t="s">
        <v>31</v>
      </c>
      <c r="C18" s="49" t="s">
        <v>268</v>
      </c>
      <c r="D18" s="17">
        <f>'SUELDOS Y ASIMILADOS'!D40</f>
        <v>0</v>
      </c>
    </row>
    <row r="19" spans="2:4" ht="20.100000000000001" customHeight="1" x14ac:dyDescent="0.2">
      <c r="B19" s="14" t="s">
        <v>31</v>
      </c>
      <c r="C19" s="49" t="s">
        <v>269</v>
      </c>
      <c r="D19" s="17">
        <f>'DEDUCCIONES DE LA NOMINA'!H18</f>
        <v>0</v>
      </c>
    </row>
    <row r="20" spans="2:4" ht="20.100000000000001" customHeight="1" x14ac:dyDescent="0.2">
      <c r="B20" s="14" t="s">
        <v>31</v>
      </c>
      <c r="C20" s="49" t="s">
        <v>47</v>
      </c>
      <c r="D20" s="16">
        <v>0</v>
      </c>
    </row>
    <row r="21" spans="2:4" ht="20.100000000000001" customHeight="1" x14ac:dyDescent="0.2">
      <c r="B21" s="14" t="s">
        <v>31</v>
      </c>
      <c r="C21" s="49" t="s">
        <v>270</v>
      </c>
      <c r="D21" s="16">
        <v>0</v>
      </c>
    </row>
    <row r="22" spans="2:4" ht="20.100000000000001" customHeight="1" x14ac:dyDescent="0.2">
      <c r="B22" s="14" t="s">
        <v>31</v>
      </c>
      <c r="C22" s="49" t="s">
        <v>49</v>
      </c>
      <c r="D22" s="17">
        <f>INVERSIONES!F73</f>
        <v>0</v>
      </c>
    </row>
    <row r="23" spans="2:4" ht="20.100000000000001" customHeight="1" x14ac:dyDescent="0.2">
      <c r="B23" s="14" t="s">
        <v>31</v>
      </c>
      <c r="C23" s="49" t="s">
        <v>271</v>
      </c>
      <c r="D23" s="17">
        <f>'SUELDOS Y ASIMILADOS'!D41</f>
        <v>0</v>
      </c>
    </row>
    <row r="24" spans="2:4" ht="20.100000000000001" customHeight="1" x14ac:dyDescent="0.2">
      <c r="B24" s="18" t="s">
        <v>57</v>
      </c>
      <c r="C24" s="50" t="s">
        <v>260</v>
      </c>
      <c r="D24" s="27">
        <f>SUM(D17:D23)</f>
        <v>36535</v>
      </c>
    </row>
    <row r="26" spans="2:4" ht="20.100000000000001" customHeight="1" x14ac:dyDescent="0.2">
      <c r="C26" s="5" t="s">
        <v>272</v>
      </c>
      <c r="D26" s="9"/>
    </row>
    <row r="27" spans="2:4" ht="20.100000000000001" customHeight="1" x14ac:dyDescent="0.2">
      <c r="B27" s="14"/>
      <c r="C27" s="15" t="s">
        <v>273</v>
      </c>
      <c r="D27" s="16">
        <v>0</v>
      </c>
    </row>
    <row r="28" spans="2:4" ht="20.100000000000001" customHeight="1" x14ac:dyDescent="0.2">
      <c r="B28" s="14" t="s">
        <v>31</v>
      </c>
      <c r="C28" s="49" t="s">
        <v>274</v>
      </c>
      <c r="D28" s="16">
        <v>0</v>
      </c>
    </row>
    <row r="29" spans="2:4" ht="20.100000000000001" customHeight="1" x14ac:dyDescent="0.2">
      <c r="B29" s="14" t="s">
        <v>31</v>
      </c>
      <c r="C29" s="49" t="s">
        <v>275</v>
      </c>
      <c r="D29" s="16">
        <v>0</v>
      </c>
    </row>
    <row r="30" spans="2:4" ht="20.100000000000001" customHeight="1" x14ac:dyDescent="0.2">
      <c r="B30" s="18" t="s">
        <v>31</v>
      </c>
      <c r="C30" s="50" t="s">
        <v>272</v>
      </c>
      <c r="D30" s="27">
        <f>D27+D28+D29</f>
        <v>0</v>
      </c>
    </row>
  </sheetData>
  <mergeCells count="4">
    <mergeCell ref="D6:E6"/>
    <mergeCell ref="D7:E7"/>
    <mergeCell ref="D8:E8"/>
    <mergeCell ref="D5:E5"/>
  </mergeCells>
  <dataValidations count="3">
    <dataValidation type="list" allowBlank="1" showInputMessage="1" showErrorMessage="1" sqref="D6" xr:uid="{1C294A08-E690-4B49-9E33-58FC9157B76B}">
      <formula1>"HISTORICOS, PREDETERMINADOS"</formula1>
    </dataValidation>
    <dataValidation type="list" allowBlank="1" showInputMessage="1" showErrorMessage="1" sqref="D7:E7" xr:uid="{8CCCA8E8-6747-4439-BA0D-9871BB3901CA}">
      <formula1>"COSTO IDEINTIFICADO, COSTO PROMEDIO, DETALLISTA, PRIMERAS ENTRADAS PRIMERAS SALIDAS (PEPS)"</formula1>
    </dataValidation>
    <dataValidation type="list" allowBlank="1" showInputMessage="1" showErrorMessage="1" sqref="D8:E8" xr:uid="{11CBA5A3-35E1-4CDF-9931-89C4FF569623}">
      <formula1>"COSTEO ABSORBENTE"</formula1>
    </dataValidation>
  </dataValidations>
  <pageMargins left="0.7" right="0.7" top="0.75" bottom="0.75" header="0.3" footer="0.3"/>
  <pageSetup orientation="portrait" verticalDpi="0" r:id="rId1"/>
  <headerFooter>
    <oddHeader>&amp;R&amp;"Calibri"&amp;10&amp;K000000 Confidencial&amp;1#_x000D_</oddHead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D11C32-95AE-4093-AA97-BE5836488ABA}">
  <sheetPr>
    <tabColor theme="4"/>
  </sheetPr>
  <dimension ref="B1:E14"/>
  <sheetViews>
    <sheetView workbookViewId="0">
      <pane ySplit="5" topLeftCell="A6" activePane="bottomLeft" state="frozen"/>
      <selection activeCell="F12" sqref="F12:I12"/>
      <selection pane="bottomLeft" activeCell="D14" sqref="D14"/>
    </sheetView>
  </sheetViews>
  <sheetFormatPr baseColWidth="10" defaultColWidth="11.42578125" defaultRowHeight="20.100000000000001" customHeight="1" x14ac:dyDescent="0.2"/>
  <cols>
    <col min="1" max="1" width="1.7109375" style="6" customWidth="1"/>
    <col min="2" max="2" width="4.42578125" style="6" customWidth="1"/>
    <col min="3" max="3" width="75.7109375" style="6" customWidth="1"/>
    <col min="4" max="4" width="17.7109375" style="6" customWidth="1"/>
    <col min="5" max="5" width="5.7109375" style="6" customWidth="1"/>
    <col min="6" max="16384" width="11.42578125" style="6"/>
  </cols>
  <sheetData>
    <row r="1" spans="2:5" s="71" customFormat="1" ht="20.100000000000001" customHeight="1" x14ac:dyDescent="0.2">
      <c r="B1" s="57" t="str">
        <f>IF('DATOS DE LA EMPRESA'!F6="","",'DATOS DE LA EMPRESA'!F6)</f>
        <v>SADCAL CONSULTORIA Y SOLUCIONES INTEGRALES, S.A. DE C.V.</v>
      </c>
      <c r="D1" s="73"/>
      <c r="E1" s="75"/>
    </row>
    <row r="2" spans="2:5" s="71" customFormat="1" ht="20.100000000000001" customHeight="1" x14ac:dyDescent="0.2">
      <c r="B2" s="57" t="s">
        <v>76</v>
      </c>
      <c r="D2" s="70"/>
      <c r="E2" s="76"/>
    </row>
    <row r="3" spans="2:5" s="71" customFormat="1" ht="20.100000000000001" customHeight="1" x14ac:dyDescent="0.2">
      <c r="B3" s="57" t="str">
        <f>"EJERCICIO "&amp;'DATOS DE LA EMPRESA'!F12</f>
        <v>EJERCICIO 2024</v>
      </c>
      <c r="C3" s="57"/>
      <c r="D3" s="73"/>
      <c r="E3" s="76"/>
    </row>
    <row r="4" spans="2:5" ht="20.100000000000001" customHeight="1" x14ac:dyDescent="0.2">
      <c r="B4" s="5"/>
      <c r="C4" s="5"/>
      <c r="D4" s="7"/>
      <c r="E4" s="10"/>
    </row>
    <row r="5" spans="2:5" ht="20.100000000000001" customHeight="1" x14ac:dyDescent="0.2">
      <c r="B5" s="11"/>
      <c r="C5" s="12" t="s">
        <v>28</v>
      </c>
      <c r="D5" s="12" t="s">
        <v>29</v>
      </c>
    </row>
    <row r="6" spans="2:5" ht="20.100000000000001" customHeight="1" x14ac:dyDescent="0.2">
      <c r="C6" s="5" t="s">
        <v>14</v>
      </c>
      <c r="E6" s="13"/>
    </row>
    <row r="7" spans="2:5" ht="24.95" customHeight="1" x14ac:dyDescent="0.2">
      <c r="B7" s="14" t="s">
        <v>31</v>
      </c>
      <c r="C7" s="15" t="s">
        <v>258</v>
      </c>
      <c r="D7" s="17">
        <f>'SUELDOS Y ASIMILADOS'!D43</f>
        <v>94958</v>
      </c>
      <c r="E7" s="13"/>
    </row>
    <row r="8" spans="2:5" ht="24.95" customHeight="1" x14ac:dyDescent="0.2">
      <c r="B8" s="14" t="s">
        <v>31</v>
      </c>
      <c r="C8" s="49" t="s">
        <v>259</v>
      </c>
      <c r="D8" s="17">
        <f>GASTOS!H66</f>
        <v>640186</v>
      </c>
      <c r="E8" s="13"/>
    </row>
    <row r="9" spans="2:5" ht="24.95" customHeight="1" x14ac:dyDescent="0.2">
      <c r="B9" s="14" t="s">
        <v>31</v>
      </c>
      <c r="C9" s="49" t="s">
        <v>254</v>
      </c>
      <c r="D9" s="17">
        <f>'DEDUCCIONES DE LA NOMINA'!H19</f>
        <v>34878</v>
      </c>
      <c r="E9" s="13"/>
    </row>
    <row r="10" spans="2:5" ht="24.95" customHeight="1" x14ac:dyDescent="0.2">
      <c r="B10" s="14" t="s">
        <v>31</v>
      </c>
      <c r="C10" s="49" t="s">
        <v>49</v>
      </c>
      <c r="D10" s="17">
        <f>INVERSIONES!F74</f>
        <v>12543</v>
      </c>
      <c r="E10" s="13"/>
    </row>
    <row r="11" spans="2:5" ht="24.95" customHeight="1" x14ac:dyDescent="0.2">
      <c r="B11" s="14" t="s">
        <v>31</v>
      </c>
      <c r="C11" s="49" t="s">
        <v>260</v>
      </c>
      <c r="D11" s="17">
        <f>'COSTO DE LO VENDIDO'!D24</f>
        <v>36535</v>
      </c>
      <c r="E11" s="13"/>
    </row>
    <row r="12" spans="2:5" ht="24.95" customHeight="1" x14ac:dyDescent="0.2">
      <c r="B12" s="14" t="s">
        <v>31</v>
      </c>
      <c r="C12" s="49" t="s">
        <v>45</v>
      </c>
      <c r="D12" s="17">
        <f>'AJUSTE ANUAL POR INFLACION'!D47</f>
        <v>2564</v>
      </c>
      <c r="E12" s="13"/>
    </row>
    <row r="13" spans="2:5" ht="24.95" customHeight="1" x14ac:dyDescent="0.2">
      <c r="B13" s="14" t="s">
        <v>31</v>
      </c>
      <c r="C13" s="49" t="s">
        <v>301</v>
      </c>
      <c r="D13" s="16">
        <v>0</v>
      </c>
      <c r="E13" s="13"/>
    </row>
    <row r="14" spans="2:5" ht="24.95" customHeight="1" x14ac:dyDescent="0.2">
      <c r="B14" s="18" t="s">
        <v>57</v>
      </c>
      <c r="C14" s="50" t="s">
        <v>76</v>
      </c>
      <c r="D14" s="51">
        <f>SUM(D7:D13)</f>
        <v>821664</v>
      </c>
      <c r="E14" s="13"/>
    </row>
  </sheetData>
  <dataValidations count="1">
    <dataValidation type="whole" errorStyle="information" allowBlank="1" showInputMessage="1" showErrorMessage="1" errorTitle="CAPTURAR NUMEROS ENTEROS" error="_x000a_Capturar números enteros sin decimales" sqref="D14" xr:uid="{31D6C6EB-64C5-41DB-99AE-E0E9652E06C8}">
      <formula1>-999999999999999000000</formula1>
      <formula2>999999999999999000000</formula2>
    </dataValidation>
  </dataValidations>
  <pageMargins left="0.7" right="0.7" top="0.75" bottom="0.75" header="0.3" footer="0.3"/>
  <pageSetup orientation="portrait" verticalDpi="0" r:id="rId1"/>
  <headerFooter>
    <oddHeader>&amp;R&amp;"Calibri"&amp;10&amp;K000000 Confidencial&amp;1#_x000D_</oddHead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4"/>
    <pageSetUpPr fitToPage="1"/>
  </sheetPr>
  <dimension ref="B1:F18"/>
  <sheetViews>
    <sheetView workbookViewId="0">
      <pane ySplit="5" topLeftCell="A6" activePane="bottomLeft" state="frozen"/>
      <selection activeCell="F12" sqref="F12:I12"/>
      <selection pane="bottomLeft" activeCell="D6" sqref="D6"/>
    </sheetView>
  </sheetViews>
  <sheetFormatPr baseColWidth="10" defaultColWidth="11.42578125" defaultRowHeight="20.100000000000001" customHeight="1" x14ac:dyDescent="0.2"/>
  <cols>
    <col min="1" max="1" width="1.7109375" style="43" customWidth="1"/>
    <col min="2" max="2" width="4.42578125" style="43" customWidth="1"/>
    <col min="3" max="3" width="50.7109375" style="43" customWidth="1"/>
    <col min="4" max="6" width="17.7109375" style="43" customWidth="1"/>
    <col min="7" max="7" width="5.7109375" style="43" customWidth="1"/>
    <col min="8" max="16384" width="11.42578125" style="43"/>
  </cols>
  <sheetData>
    <row r="1" spans="2:6" s="77" customFormat="1" ht="20.100000000000001" customHeight="1" x14ac:dyDescent="0.2">
      <c r="B1" s="57" t="str">
        <f>IF('DATOS DE LA EMPRESA'!F6="","",'DATOS DE LA EMPRESA'!F6)</f>
        <v>SADCAL CONSULTORIA Y SOLUCIONES INTEGRALES, S.A. DE C.V.</v>
      </c>
    </row>
    <row r="2" spans="2:6" s="77" customFormat="1" ht="20.100000000000001" customHeight="1" x14ac:dyDescent="0.2">
      <c r="B2" s="57" t="s">
        <v>91</v>
      </c>
    </row>
    <row r="3" spans="2:6" s="77" customFormat="1" ht="20.100000000000001" customHeight="1" x14ac:dyDescent="0.2">
      <c r="B3" s="57" t="str">
        <f>"EJERCICIO "&amp;'DATOS DE LA EMPRESA'!F12</f>
        <v>EJERCICIO 2024</v>
      </c>
    </row>
    <row r="5" spans="2:6" ht="20.100000000000001" customHeight="1" x14ac:dyDescent="0.2">
      <c r="B5" s="44"/>
      <c r="C5" s="44" t="s">
        <v>89</v>
      </c>
      <c r="D5" s="44" t="s">
        <v>94</v>
      </c>
      <c r="E5" s="44" t="s">
        <v>93</v>
      </c>
      <c r="F5" s="44" t="s">
        <v>1</v>
      </c>
    </row>
    <row r="6" spans="2:6" ht="20.100000000000001" customHeight="1" x14ac:dyDescent="0.2">
      <c r="B6" s="38" t="s">
        <v>31</v>
      </c>
      <c r="C6" s="45" t="s">
        <v>23</v>
      </c>
      <c r="D6" s="39">
        <v>0</v>
      </c>
      <c r="E6" s="39">
        <v>0</v>
      </c>
      <c r="F6" s="24">
        <f>SUM(D6:E6)</f>
        <v>0</v>
      </c>
    </row>
    <row r="7" spans="2:6" ht="20.100000000000001" customHeight="1" x14ac:dyDescent="0.2">
      <c r="B7" s="18" t="s">
        <v>31</v>
      </c>
      <c r="C7" s="46" t="s">
        <v>24</v>
      </c>
      <c r="D7" s="34">
        <v>0</v>
      </c>
      <c r="E7" s="34">
        <v>0</v>
      </c>
      <c r="F7" s="15">
        <f t="shared" ref="F7:F17" si="0">SUM(D7:E7)</f>
        <v>0</v>
      </c>
    </row>
    <row r="8" spans="2:6" ht="20.100000000000001" customHeight="1" x14ac:dyDescent="0.2">
      <c r="B8" s="18" t="s">
        <v>31</v>
      </c>
      <c r="C8" s="46" t="s">
        <v>25</v>
      </c>
      <c r="D8" s="34">
        <v>0</v>
      </c>
      <c r="E8" s="34">
        <v>0</v>
      </c>
      <c r="F8" s="15">
        <f t="shared" si="0"/>
        <v>0</v>
      </c>
    </row>
    <row r="9" spans="2:6" ht="20.100000000000001" customHeight="1" x14ac:dyDescent="0.2">
      <c r="B9" s="18" t="s">
        <v>31</v>
      </c>
      <c r="C9" s="46" t="s">
        <v>26</v>
      </c>
      <c r="D9" s="34">
        <v>0</v>
      </c>
      <c r="E9" s="34">
        <v>0</v>
      </c>
      <c r="F9" s="15">
        <f t="shared" si="0"/>
        <v>0</v>
      </c>
    </row>
    <row r="10" spans="2:6" ht="20.100000000000001" customHeight="1" x14ac:dyDescent="0.2">
      <c r="B10" s="18" t="s">
        <v>31</v>
      </c>
      <c r="C10" s="46" t="s">
        <v>2</v>
      </c>
      <c r="D10" s="34">
        <v>0</v>
      </c>
      <c r="E10" s="34">
        <v>0</v>
      </c>
      <c r="F10" s="15">
        <f t="shared" si="0"/>
        <v>0</v>
      </c>
    </row>
    <row r="11" spans="2:6" ht="20.100000000000001" customHeight="1" x14ac:dyDescent="0.2">
      <c r="B11" s="18" t="s">
        <v>31</v>
      </c>
      <c r="C11" s="46" t="s">
        <v>3</v>
      </c>
      <c r="D11" s="34">
        <v>0</v>
      </c>
      <c r="E11" s="34">
        <v>0</v>
      </c>
      <c r="F11" s="15">
        <f t="shared" si="0"/>
        <v>0</v>
      </c>
    </row>
    <row r="12" spans="2:6" ht="20.100000000000001" customHeight="1" x14ac:dyDescent="0.2">
      <c r="B12" s="18" t="s">
        <v>31</v>
      </c>
      <c r="C12" s="46" t="s">
        <v>4</v>
      </c>
      <c r="D12" s="34">
        <v>0</v>
      </c>
      <c r="E12" s="34">
        <v>0</v>
      </c>
      <c r="F12" s="15">
        <f t="shared" si="0"/>
        <v>0</v>
      </c>
    </row>
    <row r="13" spans="2:6" ht="20.100000000000001" customHeight="1" x14ac:dyDescent="0.2">
      <c r="B13" s="18" t="s">
        <v>31</v>
      </c>
      <c r="C13" s="46" t="s">
        <v>5</v>
      </c>
      <c r="D13" s="34">
        <v>0</v>
      </c>
      <c r="E13" s="34">
        <v>0</v>
      </c>
      <c r="F13" s="15">
        <f t="shared" si="0"/>
        <v>0</v>
      </c>
    </row>
    <row r="14" spans="2:6" ht="20.100000000000001" customHeight="1" x14ac:dyDescent="0.2">
      <c r="B14" s="18" t="s">
        <v>31</v>
      </c>
      <c r="C14" s="46" t="s">
        <v>6</v>
      </c>
      <c r="D14" s="34">
        <v>0</v>
      </c>
      <c r="E14" s="34">
        <v>0</v>
      </c>
      <c r="F14" s="15">
        <f t="shared" si="0"/>
        <v>0</v>
      </c>
    </row>
    <row r="15" spans="2:6" ht="20.100000000000001" customHeight="1" x14ac:dyDescent="0.2">
      <c r="B15" s="18" t="s">
        <v>31</v>
      </c>
      <c r="C15" s="46" t="s">
        <v>7</v>
      </c>
      <c r="D15" s="34">
        <v>0</v>
      </c>
      <c r="E15" s="34">
        <v>0</v>
      </c>
      <c r="F15" s="15">
        <f t="shared" si="0"/>
        <v>0</v>
      </c>
    </row>
    <row r="16" spans="2:6" ht="20.100000000000001" customHeight="1" x14ac:dyDescent="0.2">
      <c r="B16" s="18" t="s">
        <v>31</v>
      </c>
      <c r="C16" s="46" t="s">
        <v>8</v>
      </c>
      <c r="D16" s="34">
        <v>0</v>
      </c>
      <c r="E16" s="34">
        <v>0</v>
      </c>
      <c r="F16" s="15">
        <f t="shared" si="0"/>
        <v>0</v>
      </c>
    </row>
    <row r="17" spans="2:6" ht="20.100000000000001" customHeight="1" x14ac:dyDescent="0.2">
      <c r="B17" s="18" t="s">
        <v>31</v>
      </c>
      <c r="C17" s="46" t="s">
        <v>9</v>
      </c>
      <c r="D17" s="34">
        <v>0</v>
      </c>
      <c r="E17" s="34">
        <v>0</v>
      </c>
      <c r="F17" s="15">
        <f t="shared" si="0"/>
        <v>0</v>
      </c>
    </row>
    <row r="18" spans="2:6" ht="20.100000000000001" customHeight="1" thickBot="1" x14ac:dyDescent="0.25">
      <c r="C18" s="47" t="s">
        <v>95</v>
      </c>
      <c r="D18" s="48">
        <f>ROUND(SUM(D6:D17),0)</f>
        <v>0</v>
      </c>
      <c r="E18" s="48">
        <f>ROUND(SUM(E6:E17),0)</f>
        <v>0</v>
      </c>
      <c r="F18" s="48">
        <f>ROUND(SUM(F6:F17),0)</f>
        <v>0</v>
      </c>
    </row>
  </sheetData>
  <dataValidations count="1">
    <dataValidation type="whole" errorStyle="information" allowBlank="1" showInputMessage="1" showErrorMessage="1" errorTitle="CAPTURAR NUMEROS ENTEROS" error="_x000a_Capturar números enteros sin decimales" sqref="D6:E17" xr:uid="{00000000-0002-0000-1100-000000000000}">
      <formula1>-999999999999999000000</formula1>
      <formula2>999999999999999000000</formula2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orientation="portrait" blackAndWhite="1" horizontalDpi="4294967295" verticalDpi="4294967295" r:id="rId1"/>
  <headerFooter>
    <oddHeader>&amp;R&amp;"Calibri"&amp;10&amp;K000000 Confidencial&amp;1#_x000D_</oddHead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tabColor theme="4"/>
    <pageSetUpPr fitToPage="1"/>
  </sheetPr>
  <dimension ref="B1:E32"/>
  <sheetViews>
    <sheetView workbookViewId="0">
      <pane ySplit="5" topLeftCell="A6" activePane="bottomLeft" state="frozen"/>
      <selection activeCell="F12" sqref="F12:I12"/>
      <selection pane="bottomLeft" activeCell="D8" sqref="D8"/>
    </sheetView>
  </sheetViews>
  <sheetFormatPr baseColWidth="10" defaultColWidth="11.42578125" defaultRowHeight="20.100000000000001" customHeight="1" x14ac:dyDescent="0.2"/>
  <cols>
    <col min="1" max="1" width="1.7109375" style="6" customWidth="1"/>
    <col min="2" max="2" width="4.42578125" style="6" customWidth="1"/>
    <col min="3" max="3" width="75.7109375" style="6" customWidth="1"/>
    <col min="4" max="4" width="17.7109375" style="6" customWidth="1"/>
    <col min="5" max="5" width="5.7109375" style="6" customWidth="1"/>
    <col min="6" max="16384" width="11.42578125" style="6"/>
  </cols>
  <sheetData>
    <row r="1" spans="2:5" s="71" customFormat="1" ht="20.100000000000001" customHeight="1" x14ac:dyDescent="0.2">
      <c r="B1" s="57" t="str">
        <f>IF('DATOS DE LA EMPRESA'!F6="","",'DATOS DE LA EMPRESA'!F6)</f>
        <v>SADCAL CONSULTORIA Y SOLUCIONES INTEGRALES, S.A. DE C.V.</v>
      </c>
      <c r="D1" s="74"/>
      <c r="E1" s="75"/>
    </row>
    <row r="2" spans="2:5" s="71" customFormat="1" ht="20.100000000000001" customHeight="1" x14ac:dyDescent="0.2">
      <c r="B2" s="57" t="s">
        <v>66</v>
      </c>
      <c r="D2" s="70"/>
      <c r="E2" s="76"/>
    </row>
    <row r="3" spans="2:5" s="71" customFormat="1" ht="20.100000000000001" customHeight="1" x14ac:dyDescent="0.2">
      <c r="B3" s="57" t="str">
        <f>"EJERCICIO "&amp;'DATOS DE LA EMPRESA'!F12</f>
        <v>EJERCICIO 2024</v>
      </c>
      <c r="C3" s="57"/>
      <c r="D3" s="73"/>
      <c r="E3" s="76"/>
    </row>
    <row r="4" spans="2:5" ht="20.100000000000001" customHeight="1" x14ac:dyDescent="0.2">
      <c r="B4" s="5"/>
      <c r="C4" s="5"/>
      <c r="D4" s="7"/>
      <c r="E4" s="10"/>
    </row>
    <row r="5" spans="2:5" ht="20.100000000000001" customHeight="1" x14ac:dyDescent="0.2">
      <c r="B5" s="11"/>
      <c r="C5" s="12" t="s">
        <v>28</v>
      </c>
      <c r="D5" s="12" t="s">
        <v>29</v>
      </c>
    </row>
    <row r="6" spans="2:5" ht="24.95" customHeight="1" x14ac:dyDescent="0.2">
      <c r="B6" s="38" t="s">
        <v>31</v>
      </c>
      <c r="C6" s="28" t="s">
        <v>61</v>
      </c>
      <c r="D6" s="28">
        <f>'INGRESOS ACUMULABLES'!D10</f>
        <v>1108820</v>
      </c>
    </row>
    <row r="7" spans="2:5" ht="24.95" customHeight="1" x14ac:dyDescent="0.2">
      <c r="B7" s="18" t="s">
        <v>43</v>
      </c>
      <c r="C7" s="42" t="s">
        <v>76</v>
      </c>
      <c r="D7" s="17">
        <f>'DEDUCCIONES AUTORIZADAS'!D14</f>
        <v>821664</v>
      </c>
    </row>
    <row r="8" spans="2:5" ht="24.95" customHeight="1" x14ac:dyDescent="0.2">
      <c r="B8" s="18" t="s">
        <v>57</v>
      </c>
      <c r="C8" s="17" t="s">
        <v>58</v>
      </c>
      <c r="D8" s="27">
        <f>D6-D7</f>
        <v>287156</v>
      </c>
    </row>
    <row r="9" spans="2:5" ht="24.95" customHeight="1" x14ac:dyDescent="0.2">
      <c r="B9" s="18" t="s">
        <v>43</v>
      </c>
      <c r="C9" s="17" t="s">
        <v>62</v>
      </c>
      <c r="D9" s="34">
        <v>0</v>
      </c>
    </row>
    <row r="10" spans="2:5" ht="24.95" customHeight="1" x14ac:dyDescent="0.2">
      <c r="B10" s="18" t="s">
        <v>57</v>
      </c>
      <c r="C10" s="27" t="s">
        <v>63</v>
      </c>
      <c r="D10" s="27">
        <f>IF(D8-D9&gt;0,D8-D9,0)</f>
        <v>287156</v>
      </c>
    </row>
    <row r="11" spans="2:5" ht="24.95" customHeight="1" x14ac:dyDescent="0.2">
      <c r="B11" s="18" t="s">
        <v>57</v>
      </c>
      <c r="C11" s="27" t="s">
        <v>64</v>
      </c>
      <c r="D11" s="27">
        <f>IF(D8-D9&lt;0,D9-D8,0)</f>
        <v>0</v>
      </c>
    </row>
    <row r="12" spans="2:5" ht="24.95" customHeight="1" x14ac:dyDescent="0.2">
      <c r="B12" s="18" t="s">
        <v>43</v>
      </c>
      <c r="C12" s="17" t="s">
        <v>65</v>
      </c>
      <c r="D12" s="34">
        <v>199172</v>
      </c>
    </row>
    <row r="13" spans="2:5" ht="24.95" customHeight="1" x14ac:dyDescent="0.2">
      <c r="B13" s="18" t="s">
        <v>57</v>
      </c>
      <c r="C13" s="27" t="s">
        <v>11</v>
      </c>
      <c r="D13" s="27">
        <f>IF(D10-D11-D12&lt;0,0,D10-D11-D12)</f>
        <v>87984</v>
      </c>
    </row>
    <row r="14" spans="2:5" ht="24.95" customHeight="1" x14ac:dyDescent="0.2">
      <c r="B14" s="18" t="s">
        <v>57</v>
      </c>
      <c r="C14" s="27" t="s">
        <v>408</v>
      </c>
      <c r="D14" s="27">
        <f>ROUND(D13*0.3,0)</f>
        <v>26395</v>
      </c>
    </row>
    <row r="15" spans="2:5" ht="24.95" customHeight="1" x14ac:dyDescent="0.2">
      <c r="B15" s="18" t="s">
        <v>43</v>
      </c>
      <c r="C15" s="17" t="s">
        <v>276</v>
      </c>
      <c r="D15" s="34"/>
    </row>
    <row r="16" spans="2:5" ht="24.95" customHeight="1" x14ac:dyDescent="0.2">
      <c r="B16" s="18" t="s">
        <v>57</v>
      </c>
      <c r="C16" s="27" t="s">
        <v>66</v>
      </c>
      <c r="D16" s="27">
        <f>IF(D14-D15&lt;0,0,D14-D15)</f>
        <v>26395</v>
      </c>
    </row>
    <row r="17" spans="2:4" ht="24.95" customHeight="1" x14ac:dyDescent="0.2">
      <c r="B17" s="18" t="s">
        <v>43</v>
      </c>
      <c r="C17" s="17" t="s">
        <v>277</v>
      </c>
      <c r="D17" s="34">
        <v>0</v>
      </c>
    </row>
    <row r="18" spans="2:4" ht="24.95" customHeight="1" x14ac:dyDescent="0.2">
      <c r="B18" s="18" t="s">
        <v>43</v>
      </c>
      <c r="C18" s="17" t="s">
        <v>278</v>
      </c>
      <c r="D18" s="34">
        <v>0</v>
      </c>
    </row>
    <row r="19" spans="2:4" ht="24.95" customHeight="1" x14ac:dyDescent="0.2">
      <c r="B19" s="18" t="s">
        <v>43</v>
      </c>
      <c r="C19" s="17" t="s">
        <v>409</v>
      </c>
      <c r="D19" s="17">
        <f>'PAGOS PROVISIONALES ISR'!D18</f>
        <v>0</v>
      </c>
    </row>
    <row r="20" spans="2:4" ht="24.95" customHeight="1" x14ac:dyDescent="0.2">
      <c r="B20" s="18" t="s">
        <v>43</v>
      </c>
      <c r="C20" s="17" t="s">
        <v>88</v>
      </c>
      <c r="D20" s="17">
        <f>'PAGOS PROVISIONALES ISR'!E18</f>
        <v>0</v>
      </c>
    </row>
    <row r="21" spans="2:4" ht="24.95" customHeight="1" x14ac:dyDescent="0.2">
      <c r="B21" s="18" t="s">
        <v>57</v>
      </c>
      <c r="C21" s="27" t="s">
        <v>67</v>
      </c>
      <c r="D21" s="27">
        <f>IF(D16-D17-D18-D19-D20&gt;0,D16-D17-D18-D19-D20,0)</f>
        <v>26395</v>
      </c>
    </row>
    <row r="22" spans="2:4" ht="24.95" customHeight="1" x14ac:dyDescent="0.2">
      <c r="B22" s="18" t="s">
        <v>57</v>
      </c>
      <c r="C22" s="27" t="s">
        <v>68</v>
      </c>
      <c r="D22" s="27">
        <f>IF(D16-D17-D18-D19-D20&lt;0,-D16+D17+D18+D19+D20,0)</f>
        <v>0</v>
      </c>
    </row>
    <row r="23" spans="2:4" ht="24.95" customHeight="1" x14ac:dyDescent="0.2">
      <c r="B23" s="18" t="s">
        <v>43</v>
      </c>
      <c r="C23" s="17" t="s">
        <v>410</v>
      </c>
      <c r="D23" s="34">
        <v>0</v>
      </c>
    </row>
    <row r="24" spans="2:4" ht="24.95" customHeight="1" x14ac:dyDescent="0.2">
      <c r="B24" s="18" t="s">
        <v>43</v>
      </c>
      <c r="C24" s="17" t="s">
        <v>284</v>
      </c>
      <c r="D24" s="34">
        <v>8116</v>
      </c>
    </row>
    <row r="25" spans="2:4" ht="24.95" customHeight="1" x14ac:dyDescent="0.2">
      <c r="B25" s="18" t="s">
        <v>43</v>
      </c>
      <c r="C25" s="17" t="s">
        <v>411</v>
      </c>
      <c r="D25" s="34">
        <v>0</v>
      </c>
    </row>
    <row r="26" spans="2:4" ht="24.95" customHeight="1" x14ac:dyDescent="0.2">
      <c r="B26" s="18" t="s">
        <v>57</v>
      </c>
      <c r="C26" s="27" t="s">
        <v>413</v>
      </c>
      <c r="D26" s="27">
        <f>D23+D24+D25</f>
        <v>8116</v>
      </c>
    </row>
    <row r="27" spans="2:4" ht="24.95" customHeight="1" x14ac:dyDescent="0.2">
      <c r="B27" s="18" t="s">
        <v>57</v>
      </c>
      <c r="C27" s="17" t="s">
        <v>414</v>
      </c>
      <c r="D27" s="17">
        <f>IF(D21-D22-D26&gt;0,D21-D22-D26,0)</f>
        <v>18279</v>
      </c>
    </row>
    <row r="28" spans="2:4" ht="24.95" customHeight="1" x14ac:dyDescent="0.2">
      <c r="B28" s="18" t="s">
        <v>57</v>
      </c>
      <c r="C28" s="27" t="s">
        <v>412</v>
      </c>
      <c r="D28" s="27">
        <f>D27</f>
        <v>18279</v>
      </c>
    </row>
    <row r="30" spans="2:4" ht="20.100000000000001" customHeight="1" x14ac:dyDescent="0.2">
      <c r="B30" s="31" t="s">
        <v>415</v>
      </c>
    </row>
    <row r="31" spans="2:4" ht="20.100000000000001" customHeight="1" x14ac:dyDescent="0.2">
      <c r="B31" s="18" t="s">
        <v>57</v>
      </c>
      <c r="C31" s="17" t="s">
        <v>415</v>
      </c>
      <c r="D31" s="34">
        <v>0</v>
      </c>
    </row>
    <row r="32" spans="2:4" ht="20.100000000000001" customHeight="1" x14ac:dyDescent="0.2">
      <c r="B32" s="18" t="s">
        <v>57</v>
      </c>
      <c r="C32" s="27" t="s">
        <v>412</v>
      </c>
      <c r="D32" s="27">
        <f>D31</f>
        <v>0</v>
      </c>
    </row>
  </sheetData>
  <printOptions horizontalCentered="1"/>
  <pageMargins left="0.70866141732283472" right="0.70866141732283472" top="0.74803149606299213" bottom="0.74803149606299213" header="0.31496062992125984" footer="0.31496062992125984"/>
  <pageSetup scale="90" fitToHeight="100" orientation="portrait" blackAndWhite="1" r:id="rId1"/>
  <headerFooter>
    <oddHeader>&amp;R&amp;"Calibri"&amp;10&amp;K000000 Confidencial&amp;1#_x000D_</oddHeader>
  </headerFooter>
  <legacy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tabColor theme="4"/>
    <pageSetUpPr fitToPage="1"/>
  </sheetPr>
  <dimension ref="B1:U21"/>
  <sheetViews>
    <sheetView workbookViewId="0">
      <pane ySplit="5" topLeftCell="A6" activePane="bottomLeft" state="frozen"/>
      <selection activeCell="F12" sqref="F12:I12"/>
      <selection pane="bottomLeft" activeCell="D21" sqref="D21"/>
    </sheetView>
  </sheetViews>
  <sheetFormatPr baseColWidth="10" defaultColWidth="11.42578125" defaultRowHeight="20.100000000000001" customHeight="1" x14ac:dyDescent="0.2"/>
  <cols>
    <col min="1" max="1" width="1.7109375" style="6" customWidth="1"/>
    <col min="2" max="2" width="4.42578125" style="6" customWidth="1"/>
    <col min="3" max="3" width="75.7109375" style="6" customWidth="1"/>
    <col min="4" max="4" width="17.7109375" style="6" customWidth="1"/>
    <col min="5" max="5" width="5.7109375" style="6" customWidth="1"/>
    <col min="6" max="16384" width="11.42578125" style="6"/>
  </cols>
  <sheetData>
    <row r="1" spans="2:21" s="71" customFormat="1" ht="20.100000000000001" customHeight="1" x14ac:dyDescent="0.2">
      <c r="B1" s="57" t="str">
        <f>IF('DATOS DE LA EMPRESA'!F6="","",'DATOS DE LA EMPRESA'!F6)</f>
        <v>SADCAL CONSULTORIA Y SOLUCIONES INTEGRALES, S.A. DE C.V.</v>
      </c>
      <c r="D1" s="73"/>
    </row>
    <row r="2" spans="2:21" s="71" customFormat="1" ht="20.100000000000001" customHeight="1" x14ac:dyDescent="0.2">
      <c r="B2" s="57" t="s">
        <v>92</v>
      </c>
      <c r="D2" s="70"/>
    </row>
    <row r="3" spans="2:21" s="71" customFormat="1" ht="20.100000000000001" customHeight="1" x14ac:dyDescent="0.2">
      <c r="B3" s="57" t="str">
        <f>"EJERCICIO "&amp;'DATOS DE LA EMPRESA'!F12</f>
        <v>EJERCICIO 2024</v>
      </c>
      <c r="C3" s="57"/>
      <c r="D3" s="70"/>
    </row>
    <row r="4" spans="2:21" ht="20.100000000000001" customHeight="1" x14ac:dyDescent="0.2">
      <c r="C4" s="8"/>
      <c r="D4" s="7"/>
    </row>
    <row r="5" spans="2:21" ht="20.100000000000001" customHeight="1" x14ac:dyDescent="0.2">
      <c r="B5" s="35"/>
      <c r="C5" s="11" t="s">
        <v>87</v>
      </c>
      <c r="D5" s="36" t="s">
        <v>29</v>
      </c>
      <c r="U5" s="37" t="s">
        <v>179</v>
      </c>
    </row>
    <row r="6" spans="2:21" ht="20.100000000000001" customHeight="1" x14ac:dyDescent="0.2">
      <c r="B6" s="38" t="s">
        <v>427</v>
      </c>
      <c r="C6" s="28" t="s">
        <v>15</v>
      </c>
      <c r="D6" s="39">
        <v>1108820</v>
      </c>
      <c r="U6" s="40" t="s">
        <v>177</v>
      </c>
    </row>
    <row r="7" spans="2:21" ht="20.100000000000001" customHeight="1" x14ac:dyDescent="0.2">
      <c r="B7" s="18" t="s">
        <v>43</v>
      </c>
      <c r="C7" s="17" t="s">
        <v>416</v>
      </c>
      <c r="D7" s="34">
        <v>1951</v>
      </c>
      <c r="U7" s="40"/>
    </row>
    <row r="8" spans="2:21" ht="20.100000000000001" customHeight="1" x14ac:dyDescent="0.2">
      <c r="B8" s="18" t="s">
        <v>43</v>
      </c>
      <c r="C8" s="17" t="s">
        <v>417</v>
      </c>
      <c r="D8" s="34">
        <v>0</v>
      </c>
      <c r="U8" s="40"/>
    </row>
    <row r="9" spans="2:21" ht="20.100000000000001" customHeight="1" x14ac:dyDescent="0.2">
      <c r="B9" s="18" t="s">
        <v>43</v>
      </c>
      <c r="C9" s="17" t="s">
        <v>14</v>
      </c>
      <c r="D9" s="34">
        <v>821664</v>
      </c>
      <c r="U9" s="40"/>
    </row>
    <row r="10" spans="2:21" ht="20.100000000000001" customHeight="1" x14ac:dyDescent="0.2">
      <c r="B10" s="18" t="s">
        <v>57</v>
      </c>
      <c r="C10" s="27" t="s">
        <v>418</v>
      </c>
      <c r="D10" s="27">
        <f>IF(D6-D7-D8-D9&gt;0,D6-D7-D8-D9,0)</f>
        <v>285205</v>
      </c>
      <c r="U10" s="40"/>
    </row>
    <row r="11" spans="2:21" ht="20.100000000000001" customHeight="1" x14ac:dyDescent="0.2">
      <c r="B11" s="18" t="s">
        <v>420</v>
      </c>
      <c r="C11" s="17" t="s">
        <v>419</v>
      </c>
      <c r="D11" s="34">
        <v>0.1</v>
      </c>
      <c r="U11" s="40"/>
    </row>
    <row r="12" spans="2:21" ht="20.100000000000001" customHeight="1" x14ac:dyDescent="0.2">
      <c r="B12" s="18" t="s">
        <v>57</v>
      </c>
      <c r="C12" s="27" t="s">
        <v>421</v>
      </c>
      <c r="D12" s="27">
        <f>D10*D11</f>
        <v>28520.5</v>
      </c>
      <c r="U12" s="40" t="s">
        <v>178</v>
      </c>
    </row>
    <row r="13" spans="2:21" ht="20.100000000000001" customHeight="1" x14ac:dyDescent="0.2">
      <c r="U13" s="41"/>
    </row>
    <row r="14" spans="2:21" ht="20.100000000000001" customHeight="1" x14ac:dyDescent="0.2">
      <c r="B14" s="18" t="s">
        <v>427</v>
      </c>
      <c r="C14" s="17" t="s">
        <v>422</v>
      </c>
      <c r="D14" s="34">
        <v>0</v>
      </c>
    </row>
    <row r="15" spans="2:21" ht="20.100000000000001" customHeight="1" x14ac:dyDescent="0.2">
      <c r="B15" s="18" t="s">
        <v>43</v>
      </c>
      <c r="C15" s="17" t="s">
        <v>423</v>
      </c>
      <c r="D15" s="34">
        <v>0</v>
      </c>
    </row>
    <row r="16" spans="2:21" ht="20.100000000000001" customHeight="1" x14ac:dyDescent="0.2">
      <c r="B16" s="18" t="s">
        <v>57</v>
      </c>
      <c r="C16" s="27" t="s">
        <v>424</v>
      </c>
      <c r="D16" s="27">
        <f>D14-D15</f>
        <v>0</v>
      </c>
    </row>
    <row r="18" spans="2:4" ht="20.100000000000001" customHeight="1" x14ac:dyDescent="0.2">
      <c r="B18" s="18" t="s">
        <v>427</v>
      </c>
      <c r="C18" s="17" t="s">
        <v>425</v>
      </c>
      <c r="D18" s="34">
        <v>0</v>
      </c>
    </row>
    <row r="19" spans="2:4" ht="20.100000000000001" customHeight="1" x14ac:dyDescent="0.2">
      <c r="B19" s="18" t="s">
        <v>57</v>
      </c>
      <c r="C19" s="27" t="s">
        <v>425</v>
      </c>
      <c r="D19" s="27">
        <f>D18</f>
        <v>0</v>
      </c>
    </row>
    <row r="21" spans="2:4" ht="20.100000000000001" customHeight="1" x14ac:dyDescent="0.2">
      <c r="B21" s="18" t="s">
        <v>57</v>
      </c>
      <c r="C21" s="27" t="s">
        <v>426</v>
      </c>
      <c r="D21" s="27">
        <f>D12+D16-D19</f>
        <v>28520.5</v>
      </c>
    </row>
  </sheetData>
  <printOptions horizontalCentered="1"/>
  <pageMargins left="0.70866141732283472" right="0.70866141732283472" top="0.74803149606299213" bottom="0.74803149606299213" header="0.31496062992125984" footer="0.31496062992125984"/>
  <pageSetup orientation="portrait" blackAndWhite="1" r:id="rId1"/>
  <headerFooter>
    <oddHeader>&amp;R&amp;"Calibri"&amp;10&amp;K000000 Confidencial&amp;1#_x000D_</oddHead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tabColor theme="4"/>
  </sheetPr>
  <dimension ref="B1:E17"/>
  <sheetViews>
    <sheetView workbookViewId="0">
      <pane ySplit="5" topLeftCell="A6" activePane="bottomLeft" state="frozen"/>
      <selection activeCell="F12" sqref="F12:I12"/>
      <selection pane="bottomLeft" activeCell="D8" sqref="D8"/>
    </sheetView>
  </sheetViews>
  <sheetFormatPr baseColWidth="10" defaultColWidth="11.42578125" defaultRowHeight="20.100000000000001" customHeight="1" x14ac:dyDescent="0.2"/>
  <cols>
    <col min="1" max="1" width="1.7109375" style="6" customWidth="1"/>
    <col min="2" max="2" width="4.42578125" style="6" customWidth="1"/>
    <col min="3" max="3" width="75.7109375" style="6" customWidth="1"/>
    <col min="4" max="4" width="17.7109375" style="6" customWidth="1"/>
    <col min="5" max="5" width="5.7109375" style="6" customWidth="1"/>
    <col min="6" max="16384" width="11.42578125" style="6"/>
  </cols>
  <sheetData>
    <row r="1" spans="2:5" s="71" customFormat="1" ht="20.100000000000001" customHeight="1" x14ac:dyDescent="0.2">
      <c r="B1" s="57" t="str">
        <f>IF('DATOS DE LA EMPRESA'!F6="","",'DATOS DE LA EMPRESA'!F6)</f>
        <v>SADCAL CONSULTORIA Y SOLUCIONES INTEGRALES, S.A. DE C.V.</v>
      </c>
      <c r="D1" s="73"/>
      <c r="E1" s="75"/>
    </row>
    <row r="2" spans="2:5" s="71" customFormat="1" ht="20.100000000000001" customHeight="1" x14ac:dyDescent="0.2">
      <c r="B2" s="57" t="s">
        <v>173</v>
      </c>
      <c r="D2" s="70"/>
      <c r="E2" s="76"/>
    </row>
    <row r="3" spans="2:5" s="71" customFormat="1" ht="20.100000000000001" customHeight="1" x14ac:dyDescent="0.2">
      <c r="B3" s="57" t="str">
        <f>"EJERCICIO "&amp;'DATOS DE LA EMPRESA'!F12</f>
        <v>EJERCICIO 2024</v>
      </c>
      <c r="C3" s="57"/>
      <c r="D3" s="73"/>
      <c r="E3" s="76"/>
    </row>
    <row r="4" spans="2:5" ht="20.100000000000001" customHeight="1" x14ac:dyDescent="0.2">
      <c r="B4" s="5"/>
      <c r="C4" s="5"/>
      <c r="D4" s="7"/>
      <c r="E4" s="10"/>
    </row>
    <row r="5" spans="2:5" ht="20.100000000000001" customHeight="1" x14ac:dyDescent="0.2">
      <c r="B5" s="11"/>
      <c r="C5" s="12" t="s">
        <v>28</v>
      </c>
      <c r="D5" s="12" t="s">
        <v>29</v>
      </c>
    </row>
    <row r="6" spans="2:5" ht="20.100000000000001" customHeight="1" x14ac:dyDescent="0.2">
      <c r="C6" s="31" t="s">
        <v>22</v>
      </c>
    </row>
    <row r="7" spans="2:5" ht="20.100000000000001" customHeight="1" x14ac:dyDescent="0.2">
      <c r="B7" s="17"/>
      <c r="C7" s="17" t="s">
        <v>428</v>
      </c>
      <c r="D7" s="34">
        <v>287156</v>
      </c>
    </row>
    <row r="8" spans="2:5" ht="20.100000000000001" customHeight="1" x14ac:dyDescent="0.2">
      <c r="B8" s="18" t="s">
        <v>31</v>
      </c>
      <c r="C8" s="17" t="s">
        <v>180</v>
      </c>
      <c r="D8" s="34"/>
    </row>
    <row r="9" spans="2:5" ht="20.100000000000001" customHeight="1" x14ac:dyDescent="0.2">
      <c r="B9" s="18" t="s">
        <v>31</v>
      </c>
      <c r="C9" s="17" t="s">
        <v>181</v>
      </c>
      <c r="D9" s="34"/>
    </row>
    <row r="10" spans="2:5" ht="20.100000000000001" customHeight="1" x14ac:dyDescent="0.2">
      <c r="B10" s="18" t="s">
        <v>57</v>
      </c>
      <c r="C10" s="17" t="s">
        <v>182</v>
      </c>
      <c r="D10" s="27">
        <f>IF((D7+D8+D9)&lt;=0,0,(D7+D8+D9))</f>
        <v>287156</v>
      </c>
    </row>
    <row r="11" spans="2:5" ht="20.100000000000001" customHeight="1" x14ac:dyDescent="0.2">
      <c r="B11" s="18" t="s">
        <v>69</v>
      </c>
      <c r="C11" s="17" t="s">
        <v>30</v>
      </c>
      <c r="D11" s="17">
        <f>D17</f>
        <v>1108820</v>
      </c>
    </row>
    <row r="12" spans="2:5" ht="20.100000000000001" customHeight="1" x14ac:dyDescent="0.2">
      <c r="B12" s="18" t="s">
        <v>57</v>
      </c>
      <c r="C12" s="27" t="s">
        <v>70</v>
      </c>
      <c r="D12" s="68">
        <f>IFERROR(TRUNC(D10/D11,4),0)</f>
        <v>0.25890000000000002</v>
      </c>
    </row>
    <row r="13" spans="2:5" ht="20.100000000000001" customHeight="1" x14ac:dyDescent="0.2">
      <c r="B13" s="7"/>
    </row>
    <row r="14" spans="2:5" ht="20.100000000000001" customHeight="1" x14ac:dyDescent="0.2">
      <c r="B14" s="7"/>
      <c r="C14" s="31" t="s">
        <v>30</v>
      </c>
    </row>
    <row r="15" spans="2:5" ht="20.100000000000001" customHeight="1" x14ac:dyDescent="0.2">
      <c r="B15" s="18" t="s">
        <v>31</v>
      </c>
      <c r="C15" s="17" t="s">
        <v>15</v>
      </c>
      <c r="D15" s="17">
        <f>'INGRESOS ACUMULABLES'!D10</f>
        <v>1108820</v>
      </c>
    </row>
    <row r="16" spans="2:5" ht="20.100000000000001" customHeight="1" x14ac:dyDescent="0.2">
      <c r="B16" s="18" t="s">
        <v>43</v>
      </c>
      <c r="C16" s="17" t="s">
        <v>33</v>
      </c>
      <c r="D16" s="17">
        <f>'AJUSTE ANUAL POR INFLACION'!D48</f>
        <v>0</v>
      </c>
    </row>
    <row r="17" spans="2:4" ht="20.100000000000001" customHeight="1" x14ac:dyDescent="0.2">
      <c r="B17" s="18" t="s">
        <v>57</v>
      </c>
      <c r="C17" s="27" t="s">
        <v>30</v>
      </c>
      <c r="D17" s="27">
        <f>D15-D16</f>
        <v>1108820</v>
      </c>
    </row>
  </sheetData>
  <pageMargins left="0.7" right="0.7" top="0.75" bottom="0.75" header="0.3" footer="0.3"/>
  <headerFooter>
    <oddHeader>&amp;R&amp;"Calibri"&amp;10&amp;K000000 Confidencial&amp;1#_x000D_</oddHead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4"/>
    <pageSetUpPr fitToPage="1"/>
  </sheetPr>
  <dimension ref="B1:E67"/>
  <sheetViews>
    <sheetView workbookViewId="0">
      <pane ySplit="5" topLeftCell="A6" activePane="bottomLeft" state="frozen"/>
      <selection pane="bottomLeft"/>
    </sheetView>
  </sheetViews>
  <sheetFormatPr baseColWidth="10" defaultColWidth="11.42578125" defaultRowHeight="20.100000000000001" customHeight="1" x14ac:dyDescent="0.2"/>
  <cols>
    <col min="1" max="1" width="1.7109375" style="6" customWidth="1"/>
    <col min="2" max="2" width="75.7109375" style="6" customWidth="1"/>
    <col min="3" max="3" width="17.7109375" style="6" customWidth="1"/>
    <col min="4" max="4" width="1.7109375" style="6" customWidth="1"/>
    <col min="5" max="5" width="17.7109375" style="6" customWidth="1"/>
    <col min="6" max="16384" width="11.42578125" style="6"/>
  </cols>
  <sheetData>
    <row r="1" spans="2:5" s="71" customFormat="1" ht="20.100000000000001" customHeight="1" x14ac:dyDescent="0.2">
      <c r="B1" s="57" t="str">
        <f>IF('DATOS DE LA EMPRESA'!F6="","",'DATOS DE LA EMPRESA'!F6)</f>
        <v>SADCAL CONSULTORIA Y SOLUCIONES INTEGRALES, S.A. DE C.V.</v>
      </c>
      <c r="C1" s="70"/>
      <c r="D1" s="70"/>
      <c r="E1" s="70"/>
    </row>
    <row r="2" spans="2:5" s="71" customFormat="1" ht="20.100000000000001" customHeight="1" x14ac:dyDescent="0.2">
      <c r="B2" s="57" t="s">
        <v>519</v>
      </c>
      <c r="C2" s="70"/>
      <c r="D2" s="70"/>
      <c r="E2" s="70"/>
    </row>
    <row r="3" spans="2:5" s="71" customFormat="1" ht="20.100000000000001" customHeight="1" x14ac:dyDescent="0.2">
      <c r="B3" s="57" t="str">
        <f>"EJERCICIO "&amp;'DATOS DE LA EMPRESA'!F12</f>
        <v>EJERCICIO 2024</v>
      </c>
      <c r="C3" s="73"/>
      <c r="D3" s="70"/>
      <c r="E3" s="73"/>
    </row>
    <row r="4" spans="2:5" ht="20.100000000000001" customHeight="1" x14ac:dyDescent="0.2">
      <c r="B4" s="8"/>
      <c r="C4" s="5"/>
      <c r="D4" s="9"/>
      <c r="E4" s="7"/>
    </row>
    <row r="5" spans="2:5" ht="20.100000000000001" customHeight="1" x14ac:dyDescent="0.2">
      <c r="B5" s="19" t="s">
        <v>28</v>
      </c>
      <c r="C5" s="20">
        <f>'DATOS DE LA EMPRESA'!F12</f>
        <v>2024</v>
      </c>
      <c r="D5" s="20"/>
      <c r="E5" s="20">
        <f>C5-1</f>
        <v>2023</v>
      </c>
    </row>
    <row r="6" spans="2:5" ht="20.100000000000001" customHeight="1" x14ac:dyDescent="0.2">
      <c r="B6" s="31" t="s">
        <v>111</v>
      </c>
      <c r="D6" s="9"/>
    </row>
    <row r="7" spans="2:5" ht="20.100000000000001" customHeight="1" x14ac:dyDescent="0.2">
      <c r="B7" s="31" t="s">
        <v>429</v>
      </c>
      <c r="D7" s="9"/>
    </row>
    <row r="8" spans="2:5" ht="20.100000000000001" customHeight="1" x14ac:dyDescent="0.2">
      <c r="B8" s="15" t="s">
        <v>430</v>
      </c>
      <c r="C8" s="16"/>
      <c r="D8" s="9"/>
      <c r="E8" s="16"/>
    </row>
    <row r="9" spans="2:5" ht="20.100000000000001" customHeight="1" x14ac:dyDescent="0.2">
      <c r="B9" s="15" t="s">
        <v>431</v>
      </c>
      <c r="C9" s="16"/>
      <c r="D9" s="9"/>
      <c r="E9" s="16"/>
    </row>
    <row r="10" spans="2:5" ht="20.100000000000001" customHeight="1" x14ac:dyDescent="0.2">
      <c r="B10" s="15" t="s">
        <v>18</v>
      </c>
      <c r="C10" s="16"/>
      <c r="D10" s="9"/>
      <c r="E10" s="16"/>
    </row>
    <row r="11" spans="2:5" ht="20.100000000000001" customHeight="1" x14ac:dyDescent="0.2">
      <c r="B11" s="15" t="s">
        <v>432</v>
      </c>
      <c r="C11" s="16"/>
      <c r="D11" s="9"/>
      <c r="E11" s="16"/>
    </row>
    <row r="12" spans="2:5" ht="20.100000000000001" customHeight="1" x14ac:dyDescent="0.2">
      <c r="B12" s="15" t="s">
        <v>164</v>
      </c>
      <c r="C12" s="16"/>
      <c r="D12" s="9"/>
      <c r="E12" s="16"/>
    </row>
    <row r="13" spans="2:5" ht="20.100000000000001" customHeight="1" x14ac:dyDescent="0.2">
      <c r="B13" s="15" t="s">
        <v>433</v>
      </c>
      <c r="C13" s="16"/>
      <c r="D13" s="9"/>
      <c r="E13" s="16"/>
    </row>
    <row r="14" spans="2:5" ht="20.100000000000001" customHeight="1" x14ac:dyDescent="0.2">
      <c r="B14" s="15" t="s">
        <v>434</v>
      </c>
      <c r="C14" s="16"/>
      <c r="D14" s="9"/>
      <c r="E14" s="16"/>
    </row>
    <row r="15" spans="2:5" ht="20.100000000000001" customHeight="1" x14ac:dyDescent="0.2">
      <c r="B15" s="15" t="s">
        <v>114</v>
      </c>
      <c r="C15" s="16"/>
      <c r="D15" s="9"/>
      <c r="E15" s="16"/>
    </row>
    <row r="16" spans="2:5" ht="20.100000000000001" customHeight="1" x14ac:dyDescent="0.2">
      <c r="B16" s="15" t="s">
        <v>435</v>
      </c>
      <c r="C16" s="16"/>
      <c r="D16" s="9"/>
      <c r="E16" s="16"/>
    </row>
    <row r="17" spans="2:5" ht="20.100000000000001" customHeight="1" x14ac:dyDescent="0.2">
      <c r="B17" s="15" t="s">
        <v>436</v>
      </c>
      <c r="C17" s="16"/>
      <c r="D17" s="9"/>
      <c r="E17" s="16"/>
    </row>
    <row r="18" spans="2:5" ht="20.100000000000001" customHeight="1" x14ac:dyDescent="0.2">
      <c r="B18" s="21" t="s">
        <v>437</v>
      </c>
      <c r="C18" s="21">
        <f>SUM(C8:C17)</f>
        <v>0</v>
      </c>
      <c r="D18" s="9"/>
      <c r="E18" s="21">
        <f>SUM(E8:E17)</f>
        <v>0</v>
      </c>
    </row>
    <row r="19" spans="2:5" ht="20.100000000000001" customHeight="1" x14ac:dyDescent="0.2">
      <c r="D19" s="9"/>
    </row>
    <row r="20" spans="2:5" ht="20.100000000000001" customHeight="1" x14ac:dyDescent="0.2">
      <c r="B20" s="31" t="s">
        <v>438</v>
      </c>
      <c r="D20" s="9"/>
    </row>
    <row r="21" spans="2:5" ht="20.100000000000001" customHeight="1" x14ac:dyDescent="0.2">
      <c r="B21" s="15" t="s">
        <v>439</v>
      </c>
      <c r="C21" s="16"/>
      <c r="D21" s="9"/>
      <c r="E21" s="16"/>
    </row>
    <row r="22" spans="2:5" ht="20.100000000000001" customHeight="1" x14ac:dyDescent="0.2">
      <c r="B22" s="15" t="s">
        <v>440</v>
      </c>
      <c r="C22" s="16"/>
      <c r="D22" s="9"/>
      <c r="E22" s="16"/>
    </row>
    <row r="23" spans="2:5" ht="20.100000000000001" customHeight="1" x14ac:dyDescent="0.2">
      <c r="B23" s="15" t="s">
        <v>441</v>
      </c>
      <c r="C23" s="16"/>
      <c r="D23" s="9"/>
      <c r="E23" s="16"/>
    </row>
    <row r="24" spans="2:5" ht="20.100000000000001" customHeight="1" x14ac:dyDescent="0.2">
      <c r="B24" s="15" t="s">
        <v>442</v>
      </c>
      <c r="C24" s="16"/>
      <c r="D24" s="9"/>
      <c r="E24" s="16"/>
    </row>
    <row r="25" spans="2:5" ht="20.100000000000001" customHeight="1" x14ac:dyDescent="0.2">
      <c r="B25" s="15" t="s">
        <v>356</v>
      </c>
      <c r="C25" s="16"/>
      <c r="D25" s="9"/>
      <c r="E25" s="16"/>
    </row>
    <row r="26" spans="2:5" ht="20.100000000000001" customHeight="1" x14ac:dyDescent="0.2">
      <c r="B26" s="15" t="s">
        <v>443</v>
      </c>
      <c r="C26" s="16"/>
      <c r="D26" s="9"/>
      <c r="E26" s="16"/>
    </row>
    <row r="27" spans="2:5" ht="20.100000000000001" customHeight="1" x14ac:dyDescent="0.2">
      <c r="B27" s="15" t="s">
        <v>444</v>
      </c>
      <c r="C27" s="16"/>
      <c r="D27" s="9"/>
      <c r="E27" s="16"/>
    </row>
    <row r="28" spans="2:5" ht="20.100000000000001" customHeight="1" x14ac:dyDescent="0.2">
      <c r="B28" s="21" t="s">
        <v>445</v>
      </c>
      <c r="C28" s="21">
        <f>SUM(C21:C27)</f>
        <v>0</v>
      </c>
      <c r="D28" s="9"/>
      <c r="E28" s="21">
        <f>SUM(E21:E27)</f>
        <v>0</v>
      </c>
    </row>
    <row r="29" spans="2:5" ht="20.100000000000001" customHeight="1" x14ac:dyDescent="0.2">
      <c r="D29" s="9"/>
    </row>
    <row r="30" spans="2:5" ht="20.100000000000001" customHeight="1" x14ac:dyDescent="0.2">
      <c r="B30" s="18" t="s">
        <v>447</v>
      </c>
      <c r="C30" s="21">
        <f>C18+C28</f>
        <v>0</v>
      </c>
      <c r="D30" s="9"/>
      <c r="E30" s="21">
        <f>E18+E28</f>
        <v>0</v>
      </c>
    </row>
    <row r="31" spans="2:5" ht="20.100000000000001" customHeight="1" x14ac:dyDescent="0.2">
      <c r="D31" s="9"/>
    </row>
    <row r="32" spans="2:5" ht="20.100000000000001" customHeight="1" x14ac:dyDescent="0.2">
      <c r="B32" s="31" t="s">
        <v>112</v>
      </c>
      <c r="D32" s="9"/>
    </row>
    <row r="33" spans="2:5" ht="20.100000000000001" customHeight="1" x14ac:dyDescent="0.2">
      <c r="B33" s="31" t="s">
        <v>446</v>
      </c>
      <c r="D33" s="9"/>
    </row>
    <row r="34" spans="2:5" ht="20.100000000000001" customHeight="1" x14ac:dyDescent="0.2">
      <c r="B34" s="15" t="s">
        <v>448</v>
      </c>
      <c r="C34" s="16"/>
      <c r="D34" s="9"/>
      <c r="E34" s="16"/>
    </row>
    <row r="35" spans="2:5" ht="20.100000000000001" customHeight="1" x14ac:dyDescent="0.2">
      <c r="B35" s="15" t="s">
        <v>27</v>
      </c>
      <c r="C35" s="16"/>
      <c r="D35" s="9"/>
      <c r="E35" s="16"/>
    </row>
    <row r="36" spans="2:5" ht="20.100000000000001" customHeight="1" x14ac:dyDescent="0.2">
      <c r="B36" s="15" t="s">
        <v>449</v>
      </c>
      <c r="C36" s="16"/>
      <c r="D36" s="9"/>
      <c r="E36" s="16"/>
    </row>
    <row r="37" spans="2:5" ht="20.100000000000001" customHeight="1" x14ac:dyDescent="0.2">
      <c r="B37" s="15" t="s">
        <v>450</v>
      </c>
      <c r="C37" s="16"/>
      <c r="D37" s="9"/>
      <c r="E37" s="16"/>
    </row>
    <row r="38" spans="2:5" ht="20.100000000000001" customHeight="1" x14ac:dyDescent="0.2">
      <c r="B38" s="15" t="s">
        <v>19</v>
      </c>
      <c r="C38" s="16"/>
      <c r="D38" s="9"/>
      <c r="E38" s="16"/>
    </row>
    <row r="39" spans="2:5" ht="20.100000000000001" customHeight="1" x14ac:dyDescent="0.2">
      <c r="B39" s="15" t="s">
        <v>451</v>
      </c>
      <c r="C39" s="16"/>
      <c r="D39" s="9"/>
      <c r="E39" s="16"/>
    </row>
    <row r="40" spans="2:5" ht="20.100000000000001" customHeight="1" x14ac:dyDescent="0.2">
      <c r="B40" s="15" t="s">
        <v>34</v>
      </c>
      <c r="C40" s="16"/>
      <c r="D40" s="9"/>
      <c r="E40" s="16"/>
    </row>
    <row r="41" spans="2:5" ht="20.100000000000001" customHeight="1" x14ac:dyDescent="0.2">
      <c r="B41" s="15" t="s">
        <v>452</v>
      </c>
      <c r="C41" s="16"/>
      <c r="D41" s="9"/>
      <c r="E41" s="16"/>
    </row>
    <row r="42" spans="2:5" ht="20.100000000000001" customHeight="1" x14ac:dyDescent="0.2">
      <c r="B42" s="15" t="s">
        <v>16</v>
      </c>
      <c r="C42" s="16"/>
      <c r="D42" s="9"/>
      <c r="E42" s="16"/>
    </row>
    <row r="43" spans="2:5" ht="20.100000000000001" customHeight="1" x14ac:dyDescent="0.2">
      <c r="B43" s="21" t="s">
        <v>453</v>
      </c>
      <c r="C43" s="21">
        <f>SUM(C34:C42)</f>
        <v>0</v>
      </c>
      <c r="D43" s="9"/>
      <c r="E43" s="21">
        <f>SUM(E34:E42)</f>
        <v>0</v>
      </c>
    </row>
    <row r="44" spans="2:5" ht="20.100000000000001" customHeight="1" x14ac:dyDescent="0.2">
      <c r="D44" s="9"/>
    </row>
    <row r="45" spans="2:5" ht="20.100000000000001" customHeight="1" x14ac:dyDescent="0.2">
      <c r="B45" s="31" t="s">
        <v>454</v>
      </c>
      <c r="D45" s="9"/>
    </row>
    <row r="46" spans="2:5" ht="20.100000000000001" customHeight="1" x14ac:dyDescent="0.2">
      <c r="B46" s="15" t="s">
        <v>170</v>
      </c>
      <c r="C46" s="16"/>
      <c r="D46" s="9"/>
      <c r="E46" s="16"/>
    </row>
    <row r="47" spans="2:5" ht="20.100000000000001" customHeight="1" x14ac:dyDescent="0.2">
      <c r="B47" s="15" t="s">
        <v>455</v>
      </c>
      <c r="C47" s="16"/>
      <c r="D47" s="9"/>
      <c r="E47" s="16"/>
    </row>
    <row r="48" spans="2:5" ht="20.100000000000001" customHeight="1" x14ac:dyDescent="0.2">
      <c r="B48" s="15" t="s">
        <v>456</v>
      </c>
      <c r="C48" s="16"/>
      <c r="D48" s="9"/>
      <c r="E48" s="16"/>
    </row>
    <row r="49" spans="2:5" ht="20.100000000000001" customHeight="1" x14ac:dyDescent="0.2">
      <c r="B49" s="15" t="s">
        <v>457</v>
      </c>
      <c r="C49" s="16"/>
      <c r="D49" s="9"/>
      <c r="E49" s="16"/>
    </row>
    <row r="50" spans="2:5" ht="20.100000000000001" customHeight="1" x14ac:dyDescent="0.2">
      <c r="B50" s="15" t="s">
        <v>458</v>
      </c>
      <c r="C50" s="16"/>
      <c r="D50" s="9"/>
      <c r="E50" s="16"/>
    </row>
    <row r="51" spans="2:5" ht="20.100000000000001" customHeight="1" x14ac:dyDescent="0.2">
      <c r="B51" s="15" t="s">
        <v>459</v>
      </c>
      <c r="C51" s="16"/>
      <c r="D51" s="9"/>
      <c r="E51" s="16"/>
    </row>
    <row r="52" spans="2:5" ht="20.100000000000001" customHeight="1" x14ac:dyDescent="0.2">
      <c r="B52" s="15" t="s">
        <v>460</v>
      </c>
      <c r="C52" s="16"/>
      <c r="D52" s="9"/>
      <c r="E52" s="16"/>
    </row>
    <row r="53" spans="2:5" ht="20.100000000000001" customHeight="1" x14ac:dyDescent="0.2">
      <c r="B53" s="21" t="s">
        <v>461</v>
      </c>
      <c r="C53" s="21">
        <f>SUM(C46:C52)</f>
        <v>0</v>
      </c>
      <c r="D53" s="9"/>
      <c r="E53" s="21">
        <f>SUM(E46:E52)</f>
        <v>0</v>
      </c>
    </row>
    <row r="54" spans="2:5" ht="20.100000000000001" customHeight="1" x14ac:dyDescent="0.2">
      <c r="D54" s="9"/>
    </row>
    <row r="55" spans="2:5" ht="20.100000000000001" customHeight="1" x14ac:dyDescent="0.2">
      <c r="B55" s="18" t="s">
        <v>468</v>
      </c>
      <c r="C55" s="21">
        <f>C43+C53</f>
        <v>0</v>
      </c>
      <c r="D55" s="9"/>
      <c r="E55" s="21">
        <f>E43+E53</f>
        <v>0</v>
      </c>
    </row>
    <row r="56" spans="2:5" ht="20.100000000000001" customHeight="1" x14ac:dyDescent="0.2">
      <c r="D56" s="9"/>
    </row>
    <row r="57" spans="2:5" ht="20.100000000000001" customHeight="1" x14ac:dyDescent="0.2">
      <c r="B57" s="31" t="s">
        <v>462</v>
      </c>
      <c r="D57" s="9"/>
    </row>
    <row r="58" spans="2:5" ht="20.100000000000001" customHeight="1" x14ac:dyDescent="0.2">
      <c r="B58" s="31" t="s">
        <v>113</v>
      </c>
      <c r="D58" s="9"/>
    </row>
    <row r="59" spans="2:5" ht="20.100000000000001" customHeight="1" x14ac:dyDescent="0.2">
      <c r="B59" s="15" t="s">
        <v>463</v>
      </c>
      <c r="C59" s="16"/>
      <c r="D59" s="9"/>
      <c r="E59" s="16"/>
    </row>
    <row r="60" spans="2:5" ht="20.100000000000001" customHeight="1" x14ac:dyDescent="0.2">
      <c r="B60" s="15" t="s">
        <v>118</v>
      </c>
      <c r="C60" s="16"/>
      <c r="D60" s="9"/>
      <c r="E60" s="16"/>
    </row>
    <row r="61" spans="2:5" ht="20.100000000000001" customHeight="1" x14ac:dyDescent="0.2">
      <c r="B61" s="15" t="s">
        <v>464</v>
      </c>
      <c r="C61" s="16"/>
      <c r="D61" s="9"/>
      <c r="E61" s="16"/>
    </row>
    <row r="62" spans="2:5" ht="20.100000000000001" customHeight="1" x14ac:dyDescent="0.2">
      <c r="B62" s="15" t="s">
        <v>465</v>
      </c>
      <c r="C62" s="16"/>
      <c r="D62" s="9"/>
      <c r="E62" s="16"/>
    </row>
    <row r="63" spans="2:5" ht="20.100000000000001" customHeight="1" x14ac:dyDescent="0.2">
      <c r="B63" s="15" t="s">
        <v>466</v>
      </c>
      <c r="C63" s="16"/>
      <c r="D63" s="9"/>
      <c r="E63" s="16"/>
    </row>
    <row r="64" spans="2:5" ht="20.100000000000001" customHeight="1" x14ac:dyDescent="0.2">
      <c r="B64" s="21" t="s">
        <v>467</v>
      </c>
      <c r="C64" s="21">
        <f>SUM(C59:C63)</f>
        <v>0</v>
      </c>
      <c r="D64" s="9"/>
      <c r="E64" s="21">
        <f>SUM(E59:E63)</f>
        <v>0</v>
      </c>
    </row>
    <row r="65" spans="2:5" ht="20.100000000000001" customHeight="1" x14ac:dyDescent="0.2">
      <c r="D65" s="9"/>
    </row>
    <row r="66" spans="2:5" ht="20.100000000000001" customHeight="1" x14ac:dyDescent="0.2">
      <c r="B66" s="18" t="s">
        <v>469</v>
      </c>
      <c r="C66" s="21">
        <f>C55+C64</f>
        <v>0</v>
      </c>
      <c r="D66" s="9"/>
      <c r="E66" s="21">
        <f>E55+E64</f>
        <v>0</v>
      </c>
    </row>
    <row r="67" spans="2:5" ht="20.100000000000001" customHeight="1" x14ac:dyDescent="0.2">
      <c r="D67" s="9"/>
    </row>
  </sheetData>
  <pageMargins left="0.70866141732283472" right="0.70866141732283472" top="0.74803149606299213" bottom="0.74803149606299213" header="0.31496062992125984" footer="0.31496062992125984"/>
  <pageSetup scale="89" fitToHeight="100" orientation="portrait" blackAndWhite="1" horizontalDpi="4294967293" verticalDpi="4294967293" r:id="rId1"/>
  <headerFooter>
    <oddHeader>&amp;R&amp;"Calibri"&amp;10&amp;K000000 Confidencial&amp;1#_x000D_</oddHead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4"/>
    <pageSetUpPr fitToPage="1"/>
  </sheetPr>
  <dimension ref="B1:I63"/>
  <sheetViews>
    <sheetView workbookViewId="0">
      <pane ySplit="7" topLeftCell="A8" activePane="bottomLeft" state="frozen"/>
      <selection pane="bottomLeft"/>
    </sheetView>
  </sheetViews>
  <sheetFormatPr baseColWidth="10" defaultColWidth="11.42578125" defaultRowHeight="20.100000000000001" customHeight="1" x14ac:dyDescent="0.2"/>
  <cols>
    <col min="1" max="1" width="1.7109375" style="6" customWidth="1"/>
    <col min="2" max="2" width="75.7109375" style="6" customWidth="1"/>
    <col min="3" max="5" width="17.7109375" style="6" customWidth="1"/>
    <col min="6" max="6" width="1.7109375" style="6" customWidth="1"/>
    <col min="7" max="9" width="17.7109375" style="6" customWidth="1"/>
    <col min="10" max="16384" width="11.42578125" style="6"/>
  </cols>
  <sheetData>
    <row r="1" spans="2:9" s="71" customFormat="1" ht="20.100000000000001" customHeight="1" x14ac:dyDescent="0.2">
      <c r="B1" s="57" t="str">
        <f>IF('DATOS DE LA EMPRESA'!F6="","",'DATOS DE LA EMPRESA'!F6)</f>
        <v>SADCAL CONSULTORIA Y SOLUCIONES INTEGRALES, S.A. DE C.V.</v>
      </c>
      <c r="C1" s="73"/>
      <c r="D1" s="74"/>
      <c r="E1" s="73"/>
    </row>
    <row r="2" spans="2:9" s="71" customFormat="1" ht="20.100000000000001" customHeight="1" x14ac:dyDescent="0.2">
      <c r="B2" s="57" t="s">
        <v>86</v>
      </c>
      <c r="C2" s="70"/>
      <c r="D2" s="70"/>
      <c r="E2" s="70"/>
    </row>
    <row r="3" spans="2:9" s="71" customFormat="1" ht="20.100000000000001" customHeight="1" x14ac:dyDescent="0.2">
      <c r="B3" s="57" t="str">
        <f>"EJERCICIO "&amp;'DATOS DE LA EMPRESA'!F12</f>
        <v>EJERCICIO 2024</v>
      </c>
      <c r="C3" s="73"/>
      <c r="D3" s="73"/>
      <c r="E3" s="73"/>
    </row>
    <row r="4" spans="2:9" ht="20.100000000000001" customHeight="1" x14ac:dyDescent="0.2">
      <c r="B4" s="8"/>
      <c r="C4" s="7"/>
      <c r="D4" s="7"/>
      <c r="E4" s="7"/>
    </row>
    <row r="5" spans="2:9" ht="20.100000000000001" customHeight="1" x14ac:dyDescent="0.2">
      <c r="B5" s="111" t="s">
        <v>28</v>
      </c>
      <c r="C5" s="112">
        <f>'DATOS DE LA EMPRESA'!F12</f>
        <v>2024</v>
      </c>
      <c r="D5" s="112"/>
      <c r="E5" s="112"/>
      <c r="G5" s="112">
        <f>C5-1</f>
        <v>2023</v>
      </c>
      <c r="H5" s="112"/>
      <c r="I5" s="112"/>
    </row>
    <row r="6" spans="2:9" ht="20.100000000000001" customHeight="1" x14ac:dyDescent="0.2">
      <c r="B6" s="111"/>
      <c r="C6" s="111" t="s">
        <v>120</v>
      </c>
      <c r="D6" s="111" t="s">
        <v>121</v>
      </c>
      <c r="E6" s="111" t="s">
        <v>1</v>
      </c>
      <c r="G6" s="111" t="s">
        <v>120</v>
      </c>
      <c r="H6" s="111" t="s">
        <v>121</v>
      </c>
      <c r="I6" s="111" t="s">
        <v>1</v>
      </c>
    </row>
    <row r="7" spans="2:9" ht="20.100000000000001" customHeight="1" x14ac:dyDescent="0.2">
      <c r="B7" s="111"/>
      <c r="C7" s="111"/>
      <c r="D7" s="111"/>
      <c r="E7" s="111"/>
      <c r="G7" s="111"/>
      <c r="H7" s="111"/>
      <c r="I7" s="111"/>
    </row>
    <row r="8" spans="2:9" ht="20.100000000000001" customHeight="1" x14ac:dyDescent="0.2">
      <c r="B8" s="24" t="s">
        <v>122</v>
      </c>
      <c r="C8" s="25">
        <v>0</v>
      </c>
      <c r="D8" s="25">
        <v>0</v>
      </c>
      <c r="E8" s="24">
        <f>SUM(C8:D8)</f>
        <v>0</v>
      </c>
      <c r="G8" s="25">
        <v>0</v>
      </c>
      <c r="H8" s="25">
        <v>0</v>
      </c>
      <c r="I8" s="24">
        <f>SUM(G8:H8)</f>
        <v>0</v>
      </c>
    </row>
    <row r="9" spans="2:9" ht="20.100000000000001" customHeight="1" x14ac:dyDescent="0.2">
      <c r="B9" s="15" t="s">
        <v>123</v>
      </c>
      <c r="C9" s="16">
        <v>0</v>
      </c>
      <c r="D9" s="16">
        <v>0</v>
      </c>
      <c r="E9" s="15">
        <f>SUM(C9:D9)</f>
        <v>0</v>
      </c>
      <c r="G9" s="16">
        <v>0</v>
      </c>
      <c r="H9" s="16">
        <v>0</v>
      </c>
      <c r="I9" s="15">
        <f>SUM(G9:H9)</f>
        <v>0</v>
      </c>
    </row>
    <row r="10" spans="2:9" ht="20.100000000000001" customHeight="1" x14ac:dyDescent="0.2">
      <c r="B10" s="15" t="s">
        <v>124</v>
      </c>
      <c r="C10" s="16">
        <v>0</v>
      </c>
      <c r="D10" s="16">
        <v>0</v>
      </c>
      <c r="E10" s="15">
        <f t="shared" ref="E10:E36" si="0">SUM(C10:D10)</f>
        <v>0</v>
      </c>
      <c r="G10" s="16">
        <v>0</v>
      </c>
      <c r="H10" s="16">
        <v>0</v>
      </c>
      <c r="I10" s="15">
        <f t="shared" ref="I10:I11" si="1">SUM(G10:H10)</f>
        <v>0</v>
      </c>
    </row>
    <row r="11" spans="2:9" ht="20.100000000000001" customHeight="1" x14ac:dyDescent="0.2">
      <c r="B11" s="15" t="s">
        <v>125</v>
      </c>
      <c r="C11" s="16">
        <v>0</v>
      </c>
      <c r="D11" s="16">
        <v>0</v>
      </c>
      <c r="E11" s="15">
        <f t="shared" si="0"/>
        <v>0</v>
      </c>
      <c r="G11" s="16">
        <v>0</v>
      </c>
      <c r="H11" s="16">
        <v>0</v>
      </c>
      <c r="I11" s="15">
        <f t="shared" si="1"/>
        <v>0</v>
      </c>
    </row>
    <row r="12" spans="2:9" ht="20.100000000000001" customHeight="1" x14ac:dyDescent="0.2">
      <c r="B12" s="21" t="s">
        <v>126</v>
      </c>
      <c r="C12" s="21">
        <f>C8+C9-C10-C11</f>
        <v>0</v>
      </c>
      <c r="D12" s="21">
        <f t="shared" ref="D12:E12" si="2">D8+D9-D10-D11</f>
        <v>0</v>
      </c>
      <c r="E12" s="21">
        <f t="shared" si="2"/>
        <v>0</v>
      </c>
      <c r="G12" s="21">
        <f>G8+G9-G10-G11</f>
        <v>0</v>
      </c>
      <c r="H12" s="21">
        <f t="shared" ref="H12:I12" si="3">H8+H9-H10-H11</f>
        <v>0</v>
      </c>
      <c r="I12" s="21">
        <f t="shared" si="3"/>
        <v>0</v>
      </c>
    </row>
    <row r="13" spans="2:9" ht="20.100000000000001" customHeight="1" x14ac:dyDescent="0.2">
      <c r="B13" s="15" t="s">
        <v>59</v>
      </c>
      <c r="C13" s="24"/>
      <c r="D13" s="24"/>
      <c r="E13" s="25">
        <v>0</v>
      </c>
      <c r="G13" s="24"/>
      <c r="H13" s="24"/>
      <c r="I13" s="25">
        <v>0</v>
      </c>
    </row>
    <row r="14" spans="2:9" ht="20.100000000000001" customHeight="1" x14ac:dyDescent="0.2">
      <c r="B14" s="26" t="s">
        <v>127</v>
      </c>
      <c r="C14" s="16">
        <v>0</v>
      </c>
      <c r="D14" s="16">
        <v>0</v>
      </c>
      <c r="E14" s="15">
        <f t="shared" si="0"/>
        <v>0</v>
      </c>
      <c r="G14" s="16">
        <v>0</v>
      </c>
      <c r="H14" s="16">
        <v>0</v>
      </c>
      <c r="I14" s="15">
        <f t="shared" ref="I14:I15" si="4">SUM(G14:H14)</f>
        <v>0</v>
      </c>
    </row>
    <row r="15" spans="2:9" ht="20.100000000000001" customHeight="1" x14ac:dyDescent="0.2">
      <c r="B15" s="26" t="s">
        <v>128</v>
      </c>
      <c r="C15" s="16">
        <v>0</v>
      </c>
      <c r="D15" s="16">
        <v>0</v>
      </c>
      <c r="E15" s="15">
        <f t="shared" si="0"/>
        <v>0</v>
      </c>
      <c r="G15" s="16">
        <v>0</v>
      </c>
      <c r="H15" s="16">
        <v>0</v>
      </c>
      <c r="I15" s="15">
        <f t="shared" si="4"/>
        <v>0</v>
      </c>
    </row>
    <row r="16" spans="2:9" ht="20.100000000000001" customHeight="1" x14ac:dyDescent="0.2">
      <c r="B16" s="17" t="s">
        <v>103</v>
      </c>
      <c r="C16" s="15"/>
      <c r="D16" s="15"/>
      <c r="E16" s="16">
        <v>0</v>
      </c>
      <c r="G16" s="15"/>
      <c r="H16" s="15"/>
      <c r="I16" s="16">
        <v>0</v>
      </c>
    </row>
    <row r="17" spans="2:9" ht="20.100000000000001" customHeight="1" x14ac:dyDescent="0.2">
      <c r="B17" s="27" t="s">
        <v>129</v>
      </c>
      <c r="C17" s="15"/>
      <c r="D17" s="15"/>
      <c r="E17" s="27">
        <f>E13+E14+E15-E16</f>
        <v>0</v>
      </c>
      <c r="G17" s="15"/>
      <c r="H17" s="15"/>
      <c r="I17" s="27">
        <f>I13+I14+I15-I16</f>
        <v>0</v>
      </c>
    </row>
    <row r="18" spans="2:9" ht="20.100000000000001" customHeight="1" x14ac:dyDescent="0.2">
      <c r="B18" s="26" t="s">
        <v>130</v>
      </c>
      <c r="C18" s="16">
        <v>0</v>
      </c>
      <c r="D18" s="16">
        <v>0</v>
      </c>
      <c r="E18" s="28">
        <f t="shared" si="0"/>
        <v>0</v>
      </c>
      <c r="G18" s="16">
        <v>0</v>
      </c>
      <c r="H18" s="16">
        <v>0</v>
      </c>
      <c r="I18" s="28">
        <f t="shared" ref="I18:I20" si="5">SUM(G18:H18)</f>
        <v>0</v>
      </c>
    </row>
    <row r="19" spans="2:9" ht="20.100000000000001" customHeight="1" x14ac:dyDescent="0.2">
      <c r="B19" s="17" t="s">
        <v>47</v>
      </c>
      <c r="C19" s="16">
        <v>0</v>
      </c>
      <c r="D19" s="16">
        <v>0</v>
      </c>
      <c r="E19" s="28">
        <f t="shared" si="0"/>
        <v>0</v>
      </c>
      <c r="G19" s="16">
        <v>0</v>
      </c>
      <c r="H19" s="16">
        <v>0</v>
      </c>
      <c r="I19" s="28">
        <f t="shared" si="5"/>
        <v>0</v>
      </c>
    </row>
    <row r="20" spans="2:9" ht="20.100000000000001" customHeight="1" x14ac:dyDescent="0.2">
      <c r="B20" s="17" t="s">
        <v>48</v>
      </c>
      <c r="C20" s="16">
        <v>0</v>
      </c>
      <c r="D20" s="16">
        <v>0</v>
      </c>
      <c r="E20" s="28">
        <f t="shared" si="0"/>
        <v>0</v>
      </c>
      <c r="G20" s="16">
        <v>0</v>
      </c>
      <c r="H20" s="16">
        <v>0</v>
      </c>
      <c r="I20" s="28">
        <f t="shared" si="5"/>
        <v>0</v>
      </c>
    </row>
    <row r="21" spans="2:9" ht="20.100000000000001" customHeight="1" x14ac:dyDescent="0.2">
      <c r="B21" s="27" t="s">
        <v>131</v>
      </c>
      <c r="C21" s="15"/>
      <c r="D21" s="15"/>
      <c r="E21" s="27">
        <f t="shared" ref="E21" si="6">E17+E18+E19+E20</f>
        <v>0</v>
      </c>
      <c r="G21" s="15"/>
      <c r="H21" s="15"/>
      <c r="I21" s="27">
        <f t="shared" ref="I21" si="7">I17+I18+I19+I20</f>
        <v>0</v>
      </c>
    </row>
    <row r="22" spans="2:9" ht="20.100000000000001" customHeight="1" x14ac:dyDescent="0.2">
      <c r="B22" s="27" t="s">
        <v>132</v>
      </c>
      <c r="C22" s="15"/>
      <c r="D22" s="15"/>
      <c r="E22" s="29">
        <f>IF(E12&gt;E21,E12-E21,0)</f>
        <v>0</v>
      </c>
      <c r="G22" s="15"/>
      <c r="H22" s="15"/>
      <c r="I22" s="29">
        <f>IF(I12&gt;I21,I12-I21,0)</f>
        <v>0</v>
      </c>
    </row>
    <row r="23" spans="2:9" ht="20.100000000000001" customHeight="1" x14ac:dyDescent="0.2">
      <c r="B23" s="27" t="s">
        <v>133</v>
      </c>
      <c r="C23" s="15"/>
      <c r="D23" s="15"/>
      <c r="E23" s="27">
        <f>IF(E21&gt;E12,E21-E12,0)</f>
        <v>0</v>
      </c>
      <c r="G23" s="15"/>
      <c r="H23" s="15"/>
      <c r="I23" s="27">
        <f>IF(I21&gt;I12,I21-I12,0)</f>
        <v>0</v>
      </c>
    </row>
    <row r="24" spans="2:9" ht="20.100000000000001" customHeight="1" x14ac:dyDescent="0.2">
      <c r="B24" s="17" t="s">
        <v>134</v>
      </c>
      <c r="C24" s="16">
        <v>0</v>
      </c>
      <c r="D24" s="16">
        <v>0</v>
      </c>
      <c r="E24" s="28">
        <f t="shared" si="0"/>
        <v>0</v>
      </c>
      <c r="G24" s="16">
        <v>0</v>
      </c>
      <c r="H24" s="16">
        <v>0</v>
      </c>
      <c r="I24" s="28">
        <f t="shared" ref="I24" si="8">SUM(G24:H24)</f>
        <v>0</v>
      </c>
    </row>
    <row r="25" spans="2:9" ht="20.100000000000001" customHeight="1" x14ac:dyDescent="0.2">
      <c r="B25" s="27" t="s">
        <v>135</v>
      </c>
      <c r="C25" s="15"/>
      <c r="D25" s="15"/>
      <c r="E25" s="27">
        <f>IF(E22-E23-E24&lt;0,0,E22-E23-E24)</f>
        <v>0</v>
      </c>
      <c r="G25" s="15"/>
      <c r="H25" s="15"/>
      <c r="I25" s="27">
        <f>IF(I22-I23-I24&lt;0,0,I22-I23-I24)</f>
        <v>0</v>
      </c>
    </row>
    <row r="26" spans="2:9" ht="20.100000000000001" customHeight="1" x14ac:dyDescent="0.2">
      <c r="B26" s="27" t="s">
        <v>136</v>
      </c>
      <c r="C26" s="15"/>
      <c r="D26" s="15"/>
      <c r="E26" s="27">
        <f>IF(E22-E23-E24&gt;0,0,-E22+E23+E24)</f>
        <v>0</v>
      </c>
      <c r="G26" s="15"/>
      <c r="H26" s="15"/>
      <c r="I26" s="27">
        <f>IF(I22-I23-I24&gt;0,0,-I22+I23+I24)</f>
        <v>0</v>
      </c>
    </row>
    <row r="27" spans="2:9" ht="20.100000000000001" customHeight="1" x14ac:dyDescent="0.2">
      <c r="B27" s="17" t="s">
        <v>137</v>
      </c>
      <c r="C27" s="16">
        <v>0</v>
      </c>
      <c r="D27" s="16">
        <v>0</v>
      </c>
      <c r="E27" s="28">
        <f t="shared" si="0"/>
        <v>0</v>
      </c>
      <c r="G27" s="16">
        <v>0</v>
      </c>
      <c r="H27" s="16">
        <v>0</v>
      </c>
      <c r="I27" s="28">
        <f t="shared" ref="I27:I36" si="9">SUM(G27:H27)</f>
        <v>0</v>
      </c>
    </row>
    <row r="28" spans="2:9" ht="20.100000000000001" customHeight="1" x14ac:dyDescent="0.2">
      <c r="B28" s="17" t="s">
        <v>138</v>
      </c>
      <c r="C28" s="16">
        <v>0</v>
      </c>
      <c r="D28" s="16">
        <v>0</v>
      </c>
      <c r="E28" s="28">
        <f t="shared" si="0"/>
        <v>0</v>
      </c>
      <c r="G28" s="16">
        <v>0</v>
      </c>
      <c r="H28" s="16">
        <v>0</v>
      </c>
      <c r="I28" s="28">
        <f t="shared" si="9"/>
        <v>0</v>
      </c>
    </row>
    <row r="29" spans="2:9" ht="20.100000000000001" customHeight="1" x14ac:dyDescent="0.2">
      <c r="B29" s="17" t="s">
        <v>139</v>
      </c>
      <c r="C29" s="16">
        <v>0</v>
      </c>
      <c r="D29" s="16">
        <v>0</v>
      </c>
      <c r="E29" s="28">
        <f t="shared" si="0"/>
        <v>0</v>
      </c>
      <c r="G29" s="16">
        <v>0</v>
      </c>
      <c r="H29" s="16">
        <v>0</v>
      </c>
      <c r="I29" s="28">
        <f t="shared" si="9"/>
        <v>0</v>
      </c>
    </row>
    <row r="30" spans="2:9" ht="20.100000000000001" customHeight="1" x14ac:dyDescent="0.2">
      <c r="B30" s="17" t="s">
        <v>140</v>
      </c>
      <c r="C30" s="16">
        <v>0</v>
      </c>
      <c r="D30" s="16">
        <v>0</v>
      </c>
      <c r="E30" s="28">
        <f t="shared" si="0"/>
        <v>0</v>
      </c>
      <c r="G30" s="16">
        <v>0</v>
      </c>
      <c r="H30" s="16">
        <v>0</v>
      </c>
      <c r="I30" s="28">
        <f t="shared" si="9"/>
        <v>0</v>
      </c>
    </row>
    <row r="31" spans="2:9" ht="20.100000000000001" customHeight="1" x14ac:dyDescent="0.2">
      <c r="B31" s="17" t="s">
        <v>141</v>
      </c>
      <c r="C31" s="16">
        <v>0</v>
      </c>
      <c r="D31" s="16">
        <v>0</v>
      </c>
      <c r="E31" s="28">
        <f t="shared" si="0"/>
        <v>0</v>
      </c>
      <c r="G31" s="16">
        <v>0</v>
      </c>
      <c r="H31" s="16">
        <v>0</v>
      </c>
      <c r="I31" s="28">
        <f t="shared" si="9"/>
        <v>0</v>
      </c>
    </row>
    <row r="32" spans="2:9" ht="20.100000000000001" customHeight="1" x14ac:dyDescent="0.2">
      <c r="B32" s="17" t="s">
        <v>142</v>
      </c>
      <c r="C32" s="16">
        <v>0</v>
      </c>
      <c r="D32" s="16">
        <v>0</v>
      </c>
      <c r="E32" s="28">
        <f t="shared" si="0"/>
        <v>0</v>
      </c>
      <c r="G32" s="16">
        <v>0</v>
      </c>
      <c r="H32" s="16">
        <v>0</v>
      </c>
      <c r="I32" s="28">
        <f t="shared" si="9"/>
        <v>0</v>
      </c>
    </row>
    <row r="33" spans="2:9" ht="20.100000000000001" customHeight="1" x14ac:dyDescent="0.2">
      <c r="B33" s="17" t="s">
        <v>143</v>
      </c>
      <c r="C33" s="16">
        <v>0</v>
      </c>
      <c r="D33" s="16">
        <v>0</v>
      </c>
      <c r="E33" s="28">
        <f t="shared" si="0"/>
        <v>0</v>
      </c>
      <c r="G33" s="16">
        <v>0</v>
      </c>
      <c r="H33" s="16">
        <v>0</v>
      </c>
      <c r="I33" s="28">
        <f t="shared" si="9"/>
        <v>0</v>
      </c>
    </row>
    <row r="34" spans="2:9" ht="20.100000000000001" customHeight="1" x14ac:dyDescent="0.2">
      <c r="B34" s="17" t="s">
        <v>144</v>
      </c>
      <c r="C34" s="16">
        <v>0</v>
      </c>
      <c r="D34" s="16">
        <v>0</v>
      </c>
      <c r="E34" s="28">
        <f t="shared" si="0"/>
        <v>0</v>
      </c>
      <c r="G34" s="16">
        <v>0</v>
      </c>
      <c r="H34" s="16">
        <v>0</v>
      </c>
      <c r="I34" s="28">
        <f t="shared" si="9"/>
        <v>0</v>
      </c>
    </row>
    <row r="35" spans="2:9" ht="20.100000000000001" customHeight="1" x14ac:dyDescent="0.2">
      <c r="B35" s="17" t="s">
        <v>145</v>
      </c>
      <c r="C35" s="16">
        <v>0</v>
      </c>
      <c r="D35" s="16">
        <v>0</v>
      </c>
      <c r="E35" s="28">
        <f t="shared" si="0"/>
        <v>0</v>
      </c>
      <c r="G35" s="16">
        <v>0</v>
      </c>
      <c r="H35" s="16">
        <v>0</v>
      </c>
      <c r="I35" s="28">
        <f t="shared" si="9"/>
        <v>0</v>
      </c>
    </row>
    <row r="36" spans="2:9" ht="20.100000000000001" customHeight="1" x14ac:dyDescent="0.2">
      <c r="B36" s="17" t="s">
        <v>146</v>
      </c>
      <c r="C36" s="16">
        <v>0</v>
      </c>
      <c r="D36" s="16">
        <v>0</v>
      </c>
      <c r="E36" s="28">
        <f t="shared" si="0"/>
        <v>0</v>
      </c>
      <c r="G36" s="16">
        <v>0</v>
      </c>
      <c r="H36" s="16">
        <v>0</v>
      </c>
      <c r="I36" s="28">
        <f t="shared" si="9"/>
        <v>0</v>
      </c>
    </row>
    <row r="37" spans="2:9" ht="20.100000000000001" customHeight="1" x14ac:dyDescent="0.2">
      <c r="B37" s="17" t="s">
        <v>147</v>
      </c>
      <c r="C37" s="16">
        <v>0</v>
      </c>
      <c r="D37" s="16">
        <v>0</v>
      </c>
      <c r="E37" s="28">
        <f t="shared" ref="E37" si="10">SUM(C37:D37)</f>
        <v>0</v>
      </c>
      <c r="G37" s="16">
        <v>0</v>
      </c>
      <c r="H37" s="16">
        <v>0</v>
      </c>
      <c r="I37" s="28">
        <f t="shared" ref="I37:I40" si="11">SUM(G37:H37)</f>
        <v>0</v>
      </c>
    </row>
    <row r="38" spans="2:9" ht="20.100000000000001" customHeight="1" x14ac:dyDescent="0.2">
      <c r="B38" s="17" t="s">
        <v>148</v>
      </c>
      <c r="C38" s="16">
        <v>0</v>
      </c>
      <c r="D38" s="16">
        <v>0</v>
      </c>
      <c r="E38" s="28">
        <f t="shared" ref="E38" si="12">SUM(C38:D38)</f>
        <v>0</v>
      </c>
      <c r="G38" s="16">
        <v>0</v>
      </c>
      <c r="H38" s="16">
        <v>0</v>
      </c>
      <c r="I38" s="28">
        <f t="shared" si="11"/>
        <v>0</v>
      </c>
    </row>
    <row r="39" spans="2:9" ht="20.100000000000001" customHeight="1" x14ac:dyDescent="0.2">
      <c r="B39" s="17" t="s">
        <v>149</v>
      </c>
      <c r="C39" s="16">
        <v>0</v>
      </c>
      <c r="D39" s="16">
        <v>0</v>
      </c>
      <c r="E39" s="28">
        <f t="shared" ref="E39:E40" si="13">SUM(C39:D39)</f>
        <v>0</v>
      </c>
      <c r="G39" s="16">
        <v>0</v>
      </c>
      <c r="H39" s="16">
        <v>0</v>
      </c>
      <c r="I39" s="28">
        <f t="shared" si="11"/>
        <v>0</v>
      </c>
    </row>
    <row r="40" spans="2:9" ht="20.100000000000001" customHeight="1" x14ac:dyDescent="0.2">
      <c r="B40" s="17" t="s">
        <v>150</v>
      </c>
      <c r="C40" s="16">
        <v>0</v>
      </c>
      <c r="D40" s="16">
        <v>0</v>
      </c>
      <c r="E40" s="28">
        <f t="shared" si="13"/>
        <v>0</v>
      </c>
      <c r="G40" s="16">
        <v>0</v>
      </c>
      <c r="H40" s="16">
        <v>0</v>
      </c>
      <c r="I40" s="28">
        <f t="shared" si="11"/>
        <v>0</v>
      </c>
    </row>
    <row r="41" spans="2:9" ht="20.100000000000001" customHeight="1" x14ac:dyDescent="0.2">
      <c r="B41" s="27" t="s">
        <v>151</v>
      </c>
      <c r="C41" s="21"/>
      <c r="D41" s="21"/>
      <c r="E41" s="29">
        <f>E39+E40</f>
        <v>0</v>
      </c>
      <c r="G41" s="21"/>
      <c r="H41" s="21"/>
      <c r="I41" s="29">
        <f>I39+I40</f>
        <v>0</v>
      </c>
    </row>
    <row r="42" spans="2:9" ht="20.100000000000001" customHeight="1" x14ac:dyDescent="0.2">
      <c r="B42" s="27" t="s">
        <v>152</v>
      </c>
      <c r="C42" s="15"/>
      <c r="D42" s="15"/>
      <c r="E42" s="21">
        <f>E27+E28+E29+E30+E31-E32-E33-E34-E35-E36+E37-E38+E41</f>
        <v>0</v>
      </c>
      <c r="G42" s="15"/>
      <c r="H42" s="15"/>
      <c r="I42" s="21">
        <f>I27+I28+I29+I30+I31-I32-I33-I34-I35-I36+I37-I38+I41</f>
        <v>0</v>
      </c>
    </row>
    <row r="43" spans="2:9" ht="20.100000000000001" customHeight="1" x14ac:dyDescent="0.2">
      <c r="B43" s="17" t="s">
        <v>153</v>
      </c>
      <c r="C43" s="15"/>
      <c r="D43" s="15"/>
      <c r="E43" s="16">
        <v>0</v>
      </c>
      <c r="G43" s="15"/>
      <c r="H43" s="15"/>
      <c r="I43" s="16">
        <v>0</v>
      </c>
    </row>
    <row r="44" spans="2:9" ht="20.100000000000001" customHeight="1" x14ac:dyDescent="0.2">
      <c r="B44" s="17" t="s">
        <v>154</v>
      </c>
      <c r="C44" s="15"/>
      <c r="D44" s="15"/>
      <c r="E44" s="16">
        <v>0</v>
      </c>
      <c r="G44" s="15"/>
      <c r="H44" s="15"/>
      <c r="I44" s="16">
        <v>0</v>
      </c>
    </row>
    <row r="45" spans="2:9" ht="20.100000000000001" customHeight="1" x14ac:dyDescent="0.2">
      <c r="B45" s="17" t="s">
        <v>60</v>
      </c>
      <c r="C45" s="15"/>
      <c r="D45" s="15"/>
      <c r="E45" s="16">
        <v>0</v>
      </c>
      <c r="G45" s="15"/>
      <c r="H45" s="15"/>
      <c r="I45" s="16">
        <v>0</v>
      </c>
    </row>
    <row r="46" spans="2:9" ht="20.100000000000001" customHeight="1" x14ac:dyDescent="0.2">
      <c r="B46" s="17" t="s">
        <v>155</v>
      </c>
      <c r="C46" s="15"/>
      <c r="D46" s="15"/>
      <c r="E46" s="16">
        <v>0</v>
      </c>
      <c r="G46" s="15"/>
      <c r="H46" s="15"/>
      <c r="I46" s="16">
        <v>0</v>
      </c>
    </row>
    <row r="47" spans="2:9" ht="20.100000000000001" customHeight="1" x14ac:dyDescent="0.2">
      <c r="B47" s="17" t="s">
        <v>156</v>
      </c>
      <c r="C47" s="15"/>
      <c r="D47" s="15"/>
      <c r="E47" s="16">
        <v>0</v>
      </c>
      <c r="G47" s="15"/>
      <c r="H47" s="15"/>
      <c r="I47" s="16">
        <v>0</v>
      </c>
    </row>
    <row r="48" spans="2:9" ht="20.100000000000001" customHeight="1" x14ac:dyDescent="0.2">
      <c r="B48" s="17" t="s">
        <v>20</v>
      </c>
      <c r="C48" s="15"/>
      <c r="D48" s="15"/>
      <c r="E48" s="16">
        <v>0</v>
      </c>
      <c r="G48" s="15"/>
      <c r="H48" s="15"/>
      <c r="I48" s="16">
        <v>0</v>
      </c>
    </row>
    <row r="49" spans="2:9" ht="20.100000000000001" customHeight="1" x14ac:dyDescent="0.2">
      <c r="B49" s="17" t="s">
        <v>157</v>
      </c>
      <c r="C49" s="15"/>
      <c r="D49" s="15"/>
      <c r="E49" s="16">
        <v>0</v>
      </c>
      <c r="G49" s="15"/>
      <c r="H49" s="15"/>
      <c r="I49" s="16">
        <v>0</v>
      </c>
    </row>
    <row r="50" spans="2:9" ht="20.100000000000001" customHeight="1" x14ac:dyDescent="0.2">
      <c r="B50" s="17" t="s">
        <v>158</v>
      </c>
      <c r="C50" s="15"/>
      <c r="D50" s="15"/>
      <c r="E50" s="16">
        <v>0</v>
      </c>
      <c r="G50" s="15"/>
      <c r="H50" s="15"/>
      <c r="I50" s="16">
        <v>0</v>
      </c>
    </row>
    <row r="51" spans="2:9" ht="20.100000000000001" customHeight="1" x14ac:dyDescent="0.2">
      <c r="B51" s="27" t="s">
        <v>159</v>
      </c>
      <c r="C51" s="15"/>
      <c r="D51" s="15"/>
      <c r="E51" s="21">
        <f>-E43-E44-E45+E46+E47+E48+E49-E50</f>
        <v>0</v>
      </c>
      <c r="G51" s="15"/>
      <c r="H51" s="15"/>
      <c r="I51" s="21">
        <f>-I43-I44-I45+I46+I47+I48+I49-I50</f>
        <v>0</v>
      </c>
    </row>
    <row r="52" spans="2:9" ht="20.100000000000001" customHeight="1" x14ac:dyDescent="0.2">
      <c r="B52" s="27" t="s">
        <v>80</v>
      </c>
      <c r="C52" s="15"/>
      <c r="D52" s="15"/>
      <c r="E52" s="27">
        <f>IF(E25-E26+E42+E51&gt;0,E25-E26+E42+E51,0)</f>
        <v>0</v>
      </c>
      <c r="G52" s="15"/>
      <c r="H52" s="15"/>
      <c r="I52" s="27">
        <f>IF(I25-I26+I42+I51&gt;0,I25-I26+I42+I51,0)</f>
        <v>0</v>
      </c>
    </row>
    <row r="53" spans="2:9" ht="20.100000000000001" customHeight="1" x14ac:dyDescent="0.2">
      <c r="B53" s="27" t="s">
        <v>81</v>
      </c>
      <c r="C53" s="15"/>
      <c r="D53" s="15"/>
      <c r="E53" s="27">
        <f>IF(E25-E26+E42+E51&lt;0,-E25+E26-E42-E51,0)</f>
        <v>0</v>
      </c>
      <c r="G53" s="15"/>
      <c r="H53" s="15"/>
      <c r="I53" s="27">
        <f>IF(I25-I26+I42+I51&lt;0,-I25+I26-I42-I51,0)</f>
        <v>0</v>
      </c>
    </row>
    <row r="54" spans="2:9" ht="20.100000000000001" customHeight="1" x14ac:dyDescent="0.2">
      <c r="B54" s="17" t="s">
        <v>82</v>
      </c>
      <c r="C54" s="15"/>
      <c r="D54" s="15"/>
      <c r="E54" s="16">
        <v>0</v>
      </c>
      <c r="F54" s="30"/>
      <c r="G54" s="15"/>
      <c r="H54" s="15"/>
      <c r="I54" s="16">
        <v>0</v>
      </c>
    </row>
    <row r="55" spans="2:9" ht="20.100000000000001" customHeight="1" x14ac:dyDescent="0.2">
      <c r="B55" s="17" t="s">
        <v>83</v>
      </c>
      <c r="C55" s="15"/>
      <c r="D55" s="15"/>
      <c r="E55" s="16">
        <v>0</v>
      </c>
      <c r="G55" s="15"/>
      <c r="H55" s="15"/>
      <c r="I55" s="16">
        <v>0</v>
      </c>
    </row>
    <row r="56" spans="2:9" ht="20.100000000000001" customHeight="1" x14ac:dyDescent="0.2">
      <c r="B56" s="17" t="s">
        <v>160</v>
      </c>
      <c r="C56" s="15"/>
      <c r="D56" s="15"/>
      <c r="E56" s="16">
        <v>0</v>
      </c>
      <c r="G56" s="15"/>
      <c r="H56" s="15"/>
      <c r="I56" s="16">
        <v>0</v>
      </c>
    </row>
    <row r="57" spans="2:9" ht="20.100000000000001" customHeight="1" x14ac:dyDescent="0.2">
      <c r="B57" s="17" t="s">
        <v>12</v>
      </c>
      <c r="C57" s="15"/>
      <c r="D57" s="15"/>
      <c r="E57" s="16">
        <v>0</v>
      </c>
      <c r="F57" s="30"/>
      <c r="G57" s="15"/>
      <c r="H57" s="15"/>
      <c r="I57" s="16">
        <v>0</v>
      </c>
    </row>
    <row r="58" spans="2:9" ht="20.100000000000001" customHeight="1" x14ac:dyDescent="0.2">
      <c r="B58" s="17" t="s">
        <v>55</v>
      </c>
      <c r="C58" s="15"/>
      <c r="D58" s="15"/>
      <c r="E58" s="16">
        <v>0</v>
      </c>
      <c r="G58" s="15"/>
      <c r="H58" s="15"/>
      <c r="I58" s="16">
        <v>0</v>
      </c>
    </row>
    <row r="59" spans="2:9" ht="20.100000000000001" customHeight="1" x14ac:dyDescent="0.2">
      <c r="B59" s="17" t="s">
        <v>42</v>
      </c>
      <c r="C59" s="15"/>
      <c r="D59" s="15"/>
      <c r="E59" s="16">
        <v>0</v>
      </c>
      <c r="G59" s="15"/>
      <c r="H59" s="15"/>
      <c r="I59" s="16">
        <v>0</v>
      </c>
    </row>
    <row r="60" spans="2:9" ht="20.100000000000001" customHeight="1" x14ac:dyDescent="0.2">
      <c r="B60" s="17" t="s">
        <v>162</v>
      </c>
      <c r="C60" s="15"/>
      <c r="D60" s="15"/>
      <c r="E60" s="16">
        <v>0</v>
      </c>
      <c r="G60" s="15"/>
      <c r="H60" s="15"/>
      <c r="I60" s="16">
        <v>0</v>
      </c>
    </row>
    <row r="61" spans="2:9" ht="20.100000000000001" customHeight="1" x14ac:dyDescent="0.2">
      <c r="B61" s="17" t="s">
        <v>161</v>
      </c>
      <c r="C61" s="15"/>
      <c r="D61" s="15"/>
      <c r="E61" s="16">
        <v>0</v>
      </c>
      <c r="G61" s="15"/>
      <c r="H61" s="15"/>
      <c r="I61" s="16">
        <v>0</v>
      </c>
    </row>
    <row r="62" spans="2:9" ht="20.100000000000001" customHeight="1" x14ac:dyDescent="0.2">
      <c r="B62" s="31" t="s">
        <v>84</v>
      </c>
      <c r="E62" s="32">
        <f>IF(E52-E53-E54-E55-E56-E57+E58-E59+E60-E61&gt;0,E52-E53-E54-E55-E56-E57+E58-E59+E60-E61,0)</f>
        <v>0</v>
      </c>
      <c r="I62" s="32">
        <f>IF(I52-I53-I54-I55-I56-I57+I58-I59+I60-I61&gt;0,I52-I53-I54-I55-I56-I57+I58-I59+I60-I61,0)</f>
        <v>0</v>
      </c>
    </row>
    <row r="63" spans="2:9" ht="20.100000000000001" customHeight="1" thickBot="1" x14ac:dyDescent="0.25">
      <c r="B63" s="31" t="s">
        <v>85</v>
      </c>
      <c r="E63" s="33">
        <f>IF(E52-E53-E54-E55-E56-E57+E58-E59+E60-E61&lt;0,-E52+E53+E54+E55+E56+E57-E58+E59-E60+E61,0)</f>
        <v>0</v>
      </c>
      <c r="I63" s="33">
        <f>IF(I52-I53-I54-I55-I56-I57+I58-I59+I60-I61&lt;0,-I52+I53+I54+I55+I56+I57-I58+I59-I60+I61,0)</f>
        <v>0</v>
      </c>
    </row>
  </sheetData>
  <mergeCells count="9">
    <mergeCell ref="B5:B7"/>
    <mergeCell ref="G5:I5"/>
    <mergeCell ref="G6:G7"/>
    <mergeCell ref="H6:H7"/>
    <mergeCell ref="I6:I7"/>
    <mergeCell ref="C6:C7"/>
    <mergeCell ref="E6:E7"/>
    <mergeCell ref="D6:D7"/>
    <mergeCell ref="C5:E5"/>
  </mergeCells>
  <hyperlinks>
    <hyperlink ref="B14:B15" location="COMPRAS!A1" display="COMPRAS NETAS NACIONALES" xr:uid="{00000000-0004-0000-0600-000000000000}"/>
    <hyperlink ref="B18" location="'MANO DE OBRA'!A1" display="MANO DE OBRA" xr:uid="{00000000-0004-0000-0600-000001000000}"/>
  </hyperlinks>
  <pageMargins left="0.70866141732283472" right="0.70866141732283472" top="0.74803149606299213" bottom="0.74803149606299213" header="0.31496062992125984" footer="0.31496062992125984"/>
  <pageSetup scale="76" fitToHeight="2" orientation="portrait" blackAndWhite="1" horizontalDpi="4294967293" verticalDpi="4294967293" r:id="rId1"/>
  <headerFooter>
    <oddHeader>&amp;R&amp;"Calibri"&amp;10&amp;K000000 Confidencial&amp;1#_x000D_</oddHeader>
  </headerFooter>
  <legacy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4"/>
    <pageSetUpPr fitToPage="1"/>
  </sheetPr>
  <dimension ref="B1:E98"/>
  <sheetViews>
    <sheetView workbookViewId="0">
      <pane ySplit="5" topLeftCell="A6" activePane="bottomLeft" state="frozen"/>
      <selection pane="bottomLeft"/>
    </sheetView>
  </sheetViews>
  <sheetFormatPr baseColWidth="10" defaultColWidth="11.42578125" defaultRowHeight="20.100000000000001" customHeight="1" x14ac:dyDescent="0.2"/>
  <cols>
    <col min="1" max="1" width="1.7109375" style="6" customWidth="1"/>
    <col min="2" max="2" width="75.7109375" style="6" customWidth="1"/>
    <col min="3" max="3" width="17.7109375" style="6" customWidth="1"/>
    <col min="4" max="4" width="1.7109375" style="6" customWidth="1"/>
    <col min="5" max="5" width="17.7109375" style="6" customWidth="1"/>
    <col min="6" max="16384" width="11.42578125" style="6"/>
  </cols>
  <sheetData>
    <row r="1" spans="2:5" s="71" customFormat="1" ht="20.100000000000001" customHeight="1" x14ac:dyDescent="0.2">
      <c r="B1" s="57" t="str">
        <f>IF('DATOS DE LA EMPRESA'!F6="","",'DATOS DE LA EMPRESA'!F6)</f>
        <v>SADCAL CONSULTORIA Y SOLUCIONES INTEGRALES, S.A. DE C.V.</v>
      </c>
      <c r="C1" s="70"/>
    </row>
    <row r="2" spans="2:5" s="71" customFormat="1" ht="20.100000000000001" customHeight="1" x14ac:dyDescent="0.2">
      <c r="B2" s="57" t="s">
        <v>504</v>
      </c>
      <c r="C2" s="70"/>
    </row>
    <row r="3" spans="2:5" s="71" customFormat="1" ht="20.100000000000001" customHeight="1" x14ac:dyDescent="0.2">
      <c r="B3" s="57" t="str">
        <f>"EJERCICIO "&amp;'DATOS DE LA EMPRESA'!F12</f>
        <v>EJERCICIO 2024</v>
      </c>
      <c r="C3" s="72"/>
    </row>
    <row r="4" spans="2:5" ht="20.100000000000001" customHeight="1" x14ac:dyDescent="0.2">
      <c r="B4" s="8"/>
      <c r="C4" s="7"/>
    </row>
    <row r="5" spans="2:5" ht="20.100000000000001" customHeight="1" x14ac:dyDescent="0.2">
      <c r="B5" s="19" t="s">
        <v>28</v>
      </c>
      <c r="C5" s="20">
        <f>'DATOS DE LA EMPRESA'!F12</f>
        <v>2024</v>
      </c>
      <c r="D5" s="20"/>
      <c r="E5" s="20">
        <f>C5-1</f>
        <v>2023</v>
      </c>
    </row>
    <row r="7" spans="2:5" ht="20.100000000000001" customHeight="1" x14ac:dyDescent="0.2">
      <c r="B7" s="21" t="s">
        <v>84</v>
      </c>
      <c r="C7" s="21">
        <f>RESULTADOS!E62</f>
        <v>0</v>
      </c>
      <c r="E7" s="21">
        <f>RESULTADOS!I62</f>
        <v>0</v>
      </c>
    </row>
    <row r="8" spans="2:5" ht="20.100000000000001" customHeight="1" x14ac:dyDescent="0.2">
      <c r="B8" s="21" t="s">
        <v>85</v>
      </c>
      <c r="C8" s="21">
        <f>RESULTADOS!E63</f>
        <v>0</v>
      </c>
      <c r="E8" s="21">
        <f>RESULTADOS!I63</f>
        <v>0</v>
      </c>
    </row>
    <row r="9" spans="2:5" ht="20.100000000000001" customHeight="1" x14ac:dyDescent="0.2">
      <c r="B9" s="15" t="s">
        <v>470</v>
      </c>
      <c r="C9" s="16">
        <v>0</v>
      </c>
      <c r="E9" s="16">
        <v>0</v>
      </c>
    </row>
    <row r="10" spans="2:5" ht="20.100000000000001" customHeight="1" x14ac:dyDescent="0.2">
      <c r="B10" s="15" t="s">
        <v>147</v>
      </c>
      <c r="C10" s="16">
        <v>0</v>
      </c>
      <c r="E10" s="16">
        <v>0</v>
      </c>
    </row>
    <row r="11" spans="2:5" ht="20.100000000000001" customHeight="1" x14ac:dyDescent="0.2">
      <c r="B11" s="15" t="s">
        <v>471</v>
      </c>
      <c r="C11" s="16">
        <v>0</v>
      </c>
      <c r="E11" s="16">
        <v>0</v>
      </c>
    </row>
    <row r="12" spans="2:5" ht="20.100000000000001" customHeight="1" x14ac:dyDescent="0.2">
      <c r="B12" s="21" t="s">
        <v>509</v>
      </c>
      <c r="C12" s="21">
        <f>IF(C7-C8+C9+C10-C11&gt;0,C7-C8+C9+C10-C11,0)</f>
        <v>0</v>
      </c>
      <c r="E12" s="21">
        <f>IF(E7-E8+E9+E10-E11&gt;0,E7-E8+E9+E10-E11,0)</f>
        <v>0</v>
      </c>
    </row>
    <row r="13" spans="2:5" ht="20.100000000000001" customHeight="1" x14ac:dyDescent="0.2">
      <c r="B13" s="21" t="s">
        <v>510</v>
      </c>
      <c r="C13" s="21">
        <f>IF(C7-C8+C9+C10-C11&lt;0,C7-C8+C9+C10-C11,0)</f>
        <v>0</v>
      </c>
      <c r="E13" s="21">
        <f>IF(E7-E8+E9+E10-E11&lt;0,E7-E8+E9+E10-E11,0)</f>
        <v>0</v>
      </c>
    </row>
    <row r="14" spans="2:5" ht="20.100000000000001" customHeight="1" x14ac:dyDescent="0.2">
      <c r="B14" s="8"/>
      <c r="C14" s="8"/>
      <c r="E14" s="8"/>
    </row>
    <row r="15" spans="2:5" ht="20.100000000000001" customHeight="1" x14ac:dyDescent="0.2">
      <c r="B15" s="5" t="s">
        <v>32</v>
      </c>
      <c r="C15" s="8"/>
      <c r="E15" s="8"/>
    </row>
    <row r="16" spans="2:5" ht="20.100000000000001" customHeight="1" x14ac:dyDescent="0.2">
      <c r="B16" s="15" t="s">
        <v>33</v>
      </c>
      <c r="C16" s="16">
        <v>0</v>
      </c>
      <c r="E16" s="16">
        <v>0</v>
      </c>
    </row>
    <row r="17" spans="2:5" ht="20.100000000000001" customHeight="1" x14ac:dyDescent="0.2">
      <c r="B17" s="15" t="s">
        <v>472</v>
      </c>
      <c r="C17" s="16">
        <v>0</v>
      </c>
      <c r="E17" s="16">
        <v>0</v>
      </c>
    </row>
    <row r="18" spans="2:5" ht="20.100000000000001" customHeight="1" x14ac:dyDescent="0.2">
      <c r="B18" s="15" t="s">
        <v>505</v>
      </c>
      <c r="C18" s="16">
        <v>0</v>
      </c>
      <c r="E18" s="16">
        <v>0</v>
      </c>
    </row>
    <row r="19" spans="2:5" ht="20.100000000000001" customHeight="1" x14ac:dyDescent="0.2">
      <c r="B19" s="15" t="s">
        <v>473</v>
      </c>
      <c r="C19" s="16">
        <v>0</v>
      </c>
      <c r="E19" s="16">
        <v>0</v>
      </c>
    </row>
    <row r="20" spans="2:5" ht="20.100000000000001" customHeight="1" x14ac:dyDescent="0.2">
      <c r="B20" s="15" t="s">
        <v>506</v>
      </c>
      <c r="C20" s="16">
        <v>0</v>
      </c>
      <c r="E20" s="16">
        <v>0</v>
      </c>
    </row>
    <row r="21" spans="2:5" ht="20.100000000000001" customHeight="1" x14ac:dyDescent="0.2">
      <c r="B21" s="15" t="s">
        <v>507</v>
      </c>
      <c r="C21" s="16">
        <v>0</v>
      </c>
      <c r="E21" s="16">
        <v>0</v>
      </c>
    </row>
    <row r="22" spans="2:5" ht="20.100000000000001" customHeight="1" x14ac:dyDescent="0.2">
      <c r="B22" s="15" t="s">
        <v>474</v>
      </c>
      <c r="C22" s="16">
        <v>0</v>
      </c>
      <c r="E22" s="16">
        <v>0</v>
      </c>
    </row>
    <row r="23" spans="2:5" ht="20.100000000000001" customHeight="1" x14ac:dyDescent="0.2">
      <c r="B23" s="15" t="s">
        <v>35</v>
      </c>
      <c r="C23" s="16">
        <v>0</v>
      </c>
      <c r="E23" s="16">
        <v>0</v>
      </c>
    </row>
    <row r="24" spans="2:5" ht="20.100000000000001" customHeight="1" x14ac:dyDescent="0.2">
      <c r="B24" s="15" t="s">
        <v>38</v>
      </c>
      <c r="C24" s="16">
        <v>0</v>
      </c>
      <c r="E24" s="16">
        <v>0</v>
      </c>
    </row>
    <row r="25" spans="2:5" ht="20.100000000000001" customHeight="1" x14ac:dyDescent="0.2">
      <c r="B25" s="15" t="s">
        <v>475</v>
      </c>
      <c r="C25" s="16">
        <v>0</v>
      </c>
      <c r="E25" s="16">
        <v>0</v>
      </c>
    </row>
    <row r="26" spans="2:5" ht="20.100000000000001" customHeight="1" x14ac:dyDescent="0.2">
      <c r="B26" s="15" t="s">
        <v>305</v>
      </c>
      <c r="C26" s="16">
        <v>0</v>
      </c>
      <c r="E26" s="16">
        <v>0</v>
      </c>
    </row>
    <row r="27" spans="2:5" ht="20.100000000000001" customHeight="1" x14ac:dyDescent="0.2">
      <c r="B27" s="15" t="s">
        <v>306</v>
      </c>
      <c r="C27" s="16">
        <v>0</v>
      </c>
      <c r="E27" s="16">
        <v>0</v>
      </c>
    </row>
    <row r="28" spans="2:5" ht="20.100000000000001" customHeight="1" x14ac:dyDescent="0.2">
      <c r="B28" s="15" t="s">
        <v>307</v>
      </c>
      <c r="C28" s="16">
        <v>0</v>
      </c>
      <c r="E28" s="16">
        <v>0</v>
      </c>
    </row>
    <row r="29" spans="2:5" ht="20.100000000000001" customHeight="1" x14ac:dyDescent="0.2">
      <c r="B29" s="15" t="s">
        <v>508</v>
      </c>
      <c r="C29" s="16">
        <v>0</v>
      </c>
      <c r="E29" s="16">
        <v>0</v>
      </c>
    </row>
    <row r="30" spans="2:5" ht="20.100000000000001" customHeight="1" x14ac:dyDescent="0.2">
      <c r="B30" s="15" t="s">
        <v>39</v>
      </c>
      <c r="C30" s="16">
        <v>0</v>
      </c>
      <c r="E30" s="16">
        <v>0</v>
      </c>
    </row>
    <row r="31" spans="2:5" ht="20.100000000000001" customHeight="1" thickBot="1" x14ac:dyDescent="0.25">
      <c r="B31" s="7" t="s">
        <v>1</v>
      </c>
      <c r="C31" s="22">
        <f>SUM(C16:C30)</f>
        <v>0</v>
      </c>
      <c r="E31" s="22">
        <f>SUM(E16:E30)</f>
        <v>0</v>
      </c>
    </row>
    <row r="32" spans="2:5" ht="20.100000000000001" customHeight="1" x14ac:dyDescent="0.2">
      <c r="B32" s="8"/>
      <c r="C32" s="8"/>
      <c r="E32" s="8"/>
    </row>
    <row r="33" spans="2:5" ht="20.100000000000001" customHeight="1" x14ac:dyDescent="0.2">
      <c r="B33" s="5" t="s">
        <v>40</v>
      </c>
      <c r="C33" s="5"/>
      <c r="E33" s="5"/>
    </row>
    <row r="34" spans="2:5" ht="20.100000000000001" customHeight="1" x14ac:dyDescent="0.2">
      <c r="B34" s="23" t="s">
        <v>41</v>
      </c>
      <c r="C34" s="16">
        <v>0</v>
      </c>
      <c r="E34" s="16">
        <v>0</v>
      </c>
    </row>
    <row r="35" spans="2:5" ht="20.100000000000001" customHeight="1" x14ac:dyDescent="0.2">
      <c r="B35" s="15" t="s">
        <v>476</v>
      </c>
      <c r="C35" s="16">
        <v>0</v>
      </c>
      <c r="E35" s="16">
        <v>0</v>
      </c>
    </row>
    <row r="36" spans="2:5" ht="20.100000000000001" customHeight="1" x14ac:dyDescent="0.2">
      <c r="B36" s="15" t="s">
        <v>477</v>
      </c>
      <c r="C36" s="16">
        <v>0</v>
      </c>
      <c r="E36" s="16">
        <v>0</v>
      </c>
    </row>
    <row r="37" spans="2:5" ht="20.100000000000001" customHeight="1" x14ac:dyDescent="0.2">
      <c r="B37" s="17" t="s">
        <v>478</v>
      </c>
      <c r="C37" s="16">
        <v>0</v>
      </c>
      <c r="E37" s="16">
        <v>0</v>
      </c>
    </row>
    <row r="38" spans="2:5" ht="20.100000000000001" customHeight="1" x14ac:dyDescent="0.2">
      <c r="B38" s="15" t="s">
        <v>479</v>
      </c>
      <c r="C38" s="16">
        <v>0</v>
      </c>
      <c r="E38" s="16">
        <v>0</v>
      </c>
    </row>
    <row r="39" spans="2:5" ht="20.100000000000001" customHeight="1" x14ac:dyDescent="0.2">
      <c r="B39" s="15" t="s">
        <v>480</v>
      </c>
      <c r="C39" s="16">
        <v>0</v>
      </c>
      <c r="E39" s="16">
        <v>0</v>
      </c>
    </row>
    <row r="40" spans="2:5" ht="20.100000000000001" customHeight="1" x14ac:dyDescent="0.2">
      <c r="B40" s="17" t="s">
        <v>481</v>
      </c>
      <c r="C40" s="16">
        <v>0</v>
      </c>
      <c r="E40" s="16">
        <v>0</v>
      </c>
    </row>
    <row r="41" spans="2:5" ht="20.100000000000001" customHeight="1" x14ac:dyDescent="0.2">
      <c r="B41" s="17" t="s">
        <v>482</v>
      </c>
      <c r="C41" s="16">
        <v>0</v>
      </c>
      <c r="E41" s="16">
        <v>0</v>
      </c>
    </row>
    <row r="42" spans="2:5" ht="20.100000000000001" customHeight="1" x14ac:dyDescent="0.2">
      <c r="B42" s="17" t="s">
        <v>483</v>
      </c>
      <c r="C42" s="16">
        <v>0</v>
      </c>
      <c r="E42" s="16">
        <v>0</v>
      </c>
    </row>
    <row r="43" spans="2:5" ht="20.100000000000001" customHeight="1" x14ac:dyDescent="0.2">
      <c r="B43" s="17" t="s">
        <v>42</v>
      </c>
      <c r="C43" s="16">
        <v>0</v>
      </c>
      <c r="E43" s="16">
        <v>0</v>
      </c>
    </row>
    <row r="44" spans="2:5" ht="20.100000000000001" customHeight="1" x14ac:dyDescent="0.2">
      <c r="B44" s="17" t="s">
        <v>484</v>
      </c>
      <c r="C44" s="16">
        <v>0</v>
      </c>
      <c r="E44" s="16">
        <v>0</v>
      </c>
    </row>
    <row r="45" spans="2:5" ht="20.100000000000001" customHeight="1" x14ac:dyDescent="0.2">
      <c r="B45" s="17" t="s">
        <v>452</v>
      </c>
      <c r="C45" s="16">
        <v>0</v>
      </c>
      <c r="E45" s="16">
        <v>0</v>
      </c>
    </row>
    <row r="46" spans="2:5" ht="20.100000000000001" customHeight="1" x14ac:dyDescent="0.2">
      <c r="B46" s="17" t="s">
        <v>485</v>
      </c>
      <c r="C46" s="16">
        <v>0</v>
      </c>
      <c r="E46" s="16">
        <v>0</v>
      </c>
    </row>
    <row r="47" spans="2:5" ht="20.100000000000001" customHeight="1" x14ac:dyDescent="0.2">
      <c r="B47" s="17" t="s">
        <v>486</v>
      </c>
      <c r="C47" s="16">
        <v>0</v>
      </c>
      <c r="E47" s="16">
        <v>0</v>
      </c>
    </row>
    <row r="48" spans="2:5" ht="20.100000000000001" customHeight="1" x14ac:dyDescent="0.2">
      <c r="B48" s="17" t="s">
        <v>487</v>
      </c>
      <c r="C48" s="16">
        <v>0</v>
      </c>
      <c r="E48" s="16">
        <v>0</v>
      </c>
    </row>
    <row r="49" spans="2:5" ht="20.100000000000001" customHeight="1" x14ac:dyDescent="0.2">
      <c r="B49" s="17" t="s">
        <v>488</v>
      </c>
      <c r="C49" s="16">
        <v>0</v>
      </c>
      <c r="E49" s="16">
        <v>0</v>
      </c>
    </row>
    <row r="50" spans="2:5" ht="20.100000000000001" customHeight="1" x14ac:dyDescent="0.2">
      <c r="B50" s="17" t="s">
        <v>489</v>
      </c>
      <c r="C50" s="16">
        <v>0</v>
      </c>
      <c r="E50" s="16">
        <v>0</v>
      </c>
    </row>
    <row r="51" spans="2:5" ht="20.100000000000001" customHeight="1" thickBot="1" x14ac:dyDescent="0.25">
      <c r="B51" s="7" t="s">
        <v>1</v>
      </c>
      <c r="C51" s="22">
        <f>SUM(C34:C50)</f>
        <v>0</v>
      </c>
      <c r="E51" s="22">
        <f>SUM(E34:E50)</f>
        <v>0</v>
      </c>
    </row>
    <row r="52" spans="2:5" ht="20.100000000000001" customHeight="1" x14ac:dyDescent="0.2">
      <c r="B52" s="8"/>
      <c r="C52" s="8"/>
      <c r="E52" s="8"/>
    </row>
    <row r="53" spans="2:5" ht="20.100000000000001" customHeight="1" x14ac:dyDescent="0.2">
      <c r="B53" s="5" t="s">
        <v>44</v>
      </c>
      <c r="C53" s="8"/>
      <c r="E53" s="8"/>
    </row>
    <row r="54" spans="2:5" ht="20.100000000000001" customHeight="1" x14ac:dyDescent="0.2">
      <c r="B54" s="17" t="s">
        <v>490</v>
      </c>
      <c r="C54" s="16">
        <v>0</v>
      </c>
      <c r="E54" s="16">
        <v>0</v>
      </c>
    </row>
    <row r="55" spans="2:5" ht="20.100000000000001" customHeight="1" x14ac:dyDescent="0.2">
      <c r="B55" s="15" t="s">
        <v>491</v>
      </c>
      <c r="C55" s="16">
        <v>0</v>
      </c>
      <c r="E55" s="16">
        <v>0</v>
      </c>
    </row>
    <row r="56" spans="2:5" ht="20.100000000000001" customHeight="1" x14ac:dyDescent="0.2">
      <c r="B56" s="15" t="s">
        <v>492</v>
      </c>
      <c r="C56" s="16">
        <v>0</v>
      </c>
      <c r="E56" s="16">
        <v>0</v>
      </c>
    </row>
    <row r="57" spans="2:5" ht="20.100000000000001" customHeight="1" x14ac:dyDescent="0.2">
      <c r="B57" s="15" t="s">
        <v>493</v>
      </c>
      <c r="C57" s="16">
        <v>0</v>
      </c>
      <c r="E57" s="16">
        <v>0</v>
      </c>
    </row>
    <row r="58" spans="2:5" ht="20.100000000000001" customHeight="1" x14ac:dyDescent="0.2">
      <c r="B58" s="17" t="s">
        <v>494</v>
      </c>
      <c r="C58" s="16">
        <v>0</v>
      </c>
      <c r="E58" s="16">
        <v>0</v>
      </c>
    </row>
    <row r="59" spans="2:5" ht="20.100000000000001" customHeight="1" x14ac:dyDescent="0.2">
      <c r="B59" s="17" t="s">
        <v>495</v>
      </c>
      <c r="C59" s="16">
        <v>0</v>
      </c>
      <c r="E59" s="16">
        <v>0</v>
      </c>
    </row>
    <row r="60" spans="2:5" ht="20.100000000000001" customHeight="1" x14ac:dyDescent="0.2">
      <c r="B60" s="15" t="s">
        <v>45</v>
      </c>
      <c r="C60" s="16">
        <v>0</v>
      </c>
      <c r="E60" s="16">
        <v>0</v>
      </c>
    </row>
    <row r="61" spans="2:5" ht="20.100000000000001" customHeight="1" x14ac:dyDescent="0.2">
      <c r="B61" s="15" t="s">
        <v>46</v>
      </c>
      <c r="C61" s="16">
        <v>0</v>
      </c>
      <c r="E61" s="16">
        <v>0</v>
      </c>
    </row>
    <row r="62" spans="2:5" ht="20.100000000000001" customHeight="1" x14ac:dyDescent="0.2">
      <c r="B62" s="15" t="s">
        <v>319</v>
      </c>
      <c r="C62" s="16">
        <v>0</v>
      </c>
      <c r="E62" s="16">
        <v>0</v>
      </c>
    </row>
    <row r="63" spans="2:5" ht="20.100000000000001" customHeight="1" x14ac:dyDescent="0.2">
      <c r="B63" s="15" t="s">
        <v>496</v>
      </c>
      <c r="C63" s="16">
        <v>0</v>
      </c>
      <c r="E63" s="16">
        <v>0</v>
      </c>
    </row>
    <row r="64" spans="2:5" ht="20.100000000000001" customHeight="1" x14ac:dyDescent="0.2">
      <c r="B64" s="15" t="s">
        <v>321</v>
      </c>
      <c r="C64" s="16">
        <v>0</v>
      </c>
      <c r="E64" s="16">
        <v>0</v>
      </c>
    </row>
    <row r="65" spans="2:5" ht="20.100000000000001" customHeight="1" x14ac:dyDescent="0.2">
      <c r="B65" s="15" t="s">
        <v>497</v>
      </c>
      <c r="C65" s="16">
        <v>0</v>
      </c>
      <c r="E65" s="16">
        <v>0</v>
      </c>
    </row>
    <row r="66" spans="2:5" ht="20.100000000000001" customHeight="1" x14ac:dyDescent="0.2">
      <c r="B66" s="15" t="s">
        <v>224</v>
      </c>
      <c r="C66" s="16">
        <v>0</v>
      </c>
      <c r="E66" s="16">
        <v>0</v>
      </c>
    </row>
    <row r="67" spans="2:5" ht="20.100000000000001" customHeight="1" x14ac:dyDescent="0.2">
      <c r="B67" s="15" t="s">
        <v>323</v>
      </c>
      <c r="C67" s="16">
        <v>0</v>
      </c>
      <c r="E67" s="16">
        <v>0</v>
      </c>
    </row>
    <row r="68" spans="2:5" ht="20.100000000000001" customHeight="1" x14ac:dyDescent="0.2">
      <c r="B68" s="15" t="s">
        <v>183</v>
      </c>
      <c r="C68" s="16">
        <v>0</v>
      </c>
      <c r="E68" s="16">
        <v>0</v>
      </c>
    </row>
    <row r="69" spans="2:5" ht="20.100000000000001" customHeight="1" thickBot="1" x14ac:dyDescent="0.25">
      <c r="B69" s="7" t="s">
        <v>1</v>
      </c>
      <c r="C69" s="22">
        <f>SUM(C54:C68)</f>
        <v>0</v>
      </c>
      <c r="E69" s="22">
        <f>SUM(E54:E68)</f>
        <v>0</v>
      </c>
    </row>
    <row r="70" spans="2:5" ht="20.100000000000001" customHeight="1" x14ac:dyDescent="0.2">
      <c r="B70" s="8"/>
      <c r="C70" s="8"/>
      <c r="E70" s="8"/>
    </row>
    <row r="71" spans="2:5" ht="20.100000000000001" customHeight="1" x14ac:dyDescent="0.2">
      <c r="B71" s="5" t="s">
        <v>51</v>
      </c>
      <c r="C71" s="5"/>
      <c r="E71" s="5"/>
    </row>
    <row r="72" spans="2:5" ht="20.100000000000001" customHeight="1" x14ac:dyDescent="0.2">
      <c r="B72" s="15" t="s">
        <v>498</v>
      </c>
      <c r="C72" s="16">
        <v>0</v>
      </c>
      <c r="E72" s="16">
        <v>0</v>
      </c>
    </row>
    <row r="73" spans="2:5" ht="20.100000000000001" customHeight="1" x14ac:dyDescent="0.2">
      <c r="B73" s="17" t="s">
        <v>54</v>
      </c>
      <c r="C73" s="16">
        <v>0</v>
      </c>
      <c r="E73" s="16">
        <v>0</v>
      </c>
    </row>
    <row r="74" spans="2:5" ht="20.100000000000001" customHeight="1" x14ac:dyDescent="0.2">
      <c r="B74" s="17" t="s">
        <v>499</v>
      </c>
      <c r="C74" s="16">
        <v>0</v>
      </c>
      <c r="E74" s="16">
        <v>0</v>
      </c>
    </row>
    <row r="75" spans="2:5" ht="20.100000000000001" customHeight="1" x14ac:dyDescent="0.2">
      <c r="B75" s="17" t="s">
        <v>53</v>
      </c>
      <c r="C75" s="16">
        <v>0</v>
      </c>
      <c r="E75" s="16">
        <v>0</v>
      </c>
    </row>
    <row r="76" spans="2:5" ht="20.100000000000001" customHeight="1" x14ac:dyDescent="0.2">
      <c r="B76" s="17" t="s">
        <v>500</v>
      </c>
      <c r="C76" s="16">
        <v>0</v>
      </c>
      <c r="E76" s="16">
        <v>0</v>
      </c>
    </row>
    <row r="77" spans="2:5" ht="20.100000000000001" customHeight="1" x14ac:dyDescent="0.2">
      <c r="B77" s="15" t="s">
        <v>501</v>
      </c>
      <c r="C77" s="16">
        <v>0</v>
      </c>
      <c r="E77" s="16">
        <v>0</v>
      </c>
    </row>
    <row r="78" spans="2:5" ht="20.100000000000001" customHeight="1" x14ac:dyDescent="0.2">
      <c r="B78" s="15" t="s">
        <v>502</v>
      </c>
      <c r="C78" s="16">
        <v>0</v>
      </c>
      <c r="E78" s="16">
        <v>0</v>
      </c>
    </row>
    <row r="79" spans="2:5" ht="20.100000000000001" customHeight="1" x14ac:dyDescent="0.2">
      <c r="B79" s="15" t="s">
        <v>52</v>
      </c>
      <c r="C79" s="16">
        <v>0</v>
      </c>
      <c r="E79" s="16">
        <v>0</v>
      </c>
    </row>
    <row r="80" spans="2:5" ht="20.100000000000001" customHeight="1" x14ac:dyDescent="0.2">
      <c r="B80" s="15" t="s">
        <v>503</v>
      </c>
      <c r="C80" s="16">
        <v>0</v>
      </c>
      <c r="E80" s="16">
        <v>0</v>
      </c>
    </row>
    <row r="81" spans="2:5" ht="20.100000000000001" customHeight="1" x14ac:dyDescent="0.2">
      <c r="B81" s="15" t="s">
        <v>55</v>
      </c>
      <c r="C81" s="16">
        <v>0</v>
      </c>
      <c r="E81" s="16">
        <v>0</v>
      </c>
    </row>
    <row r="82" spans="2:5" ht="20.100000000000001" customHeight="1" x14ac:dyDescent="0.2">
      <c r="B82" s="15" t="s">
        <v>487</v>
      </c>
      <c r="C82" s="16">
        <v>0</v>
      </c>
      <c r="E82" s="16">
        <v>0</v>
      </c>
    </row>
    <row r="83" spans="2:5" ht="20.100000000000001" customHeight="1" x14ac:dyDescent="0.2">
      <c r="B83" s="15" t="s">
        <v>56</v>
      </c>
      <c r="C83" s="16">
        <v>0</v>
      </c>
      <c r="E83" s="16">
        <v>0</v>
      </c>
    </row>
    <row r="84" spans="2:5" ht="20.100000000000001" customHeight="1" thickBot="1" x14ac:dyDescent="0.25">
      <c r="B84" s="7" t="s">
        <v>1</v>
      </c>
      <c r="C84" s="22">
        <f>SUM(C72:C83)</f>
        <v>0</v>
      </c>
      <c r="E84" s="22">
        <f>SUM(E72:E83)</f>
        <v>0</v>
      </c>
    </row>
    <row r="85" spans="2:5" ht="20.100000000000001" customHeight="1" x14ac:dyDescent="0.2">
      <c r="B85" s="8"/>
      <c r="C85" s="5"/>
      <c r="E85" s="5"/>
    </row>
    <row r="86" spans="2:5" ht="20.100000000000001" customHeight="1" x14ac:dyDescent="0.2">
      <c r="B86" s="15" t="s">
        <v>511</v>
      </c>
      <c r="C86" s="21">
        <f>IF(C12-C13+C31+C51-C69-C84&gt;0,C12-C13+C31+C51-C69-C84,0)</f>
        <v>0</v>
      </c>
      <c r="E86" s="21">
        <f>IF(E12-E13+E31+E51-E69-E84&gt;0,E12-E13+E31+E51-E69-E84,0)</f>
        <v>0</v>
      </c>
    </row>
    <row r="87" spans="2:5" ht="20.100000000000001" customHeight="1" x14ac:dyDescent="0.2">
      <c r="B87" s="15" t="s">
        <v>512</v>
      </c>
      <c r="C87" s="21">
        <f>IF(C12-C13+C31+C51-C69-C84&lt;0,-(C12-C13+C31+C51-C69-C84),0)</f>
        <v>0</v>
      </c>
      <c r="E87" s="21">
        <f>IF(E12-E13+E31+E51-E69-E84&lt;0,-(E12-E13+E31+E51-E69-E84),0)</f>
        <v>0</v>
      </c>
    </row>
    <row r="88" spans="2:5" ht="20.100000000000001" customHeight="1" x14ac:dyDescent="0.2">
      <c r="B88" s="5"/>
      <c r="C88" s="5"/>
      <c r="E88" s="5"/>
    </row>
    <row r="89" spans="2:5" ht="20.100000000000001" customHeight="1" x14ac:dyDescent="0.2">
      <c r="B89" s="15" t="s">
        <v>513</v>
      </c>
      <c r="C89" s="16">
        <v>0</v>
      </c>
      <c r="E89" s="16">
        <v>0</v>
      </c>
    </row>
    <row r="90" spans="2:5" ht="20.100000000000001" customHeight="1" x14ac:dyDescent="0.2">
      <c r="B90" s="15" t="s">
        <v>514</v>
      </c>
      <c r="C90" s="21">
        <f>IF(C86-C87-C89&gt;0,C86-C87-C89,0)</f>
        <v>0</v>
      </c>
      <c r="E90" s="21">
        <f>IF(E86-E87-E89&gt;0,E86-E87-E89,0)</f>
        <v>0</v>
      </c>
    </row>
    <row r="91" spans="2:5" ht="20.100000000000001" customHeight="1" x14ac:dyDescent="0.2">
      <c r="B91" s="15" t="s">
        <v>515</v>
      </c>
      <c r="C91" s="21">
        <f>IF(C86-C87-C89&lt;0,-(C86-C87-C89),0)</f>
        <v>0</v>
      </c>
      <c r="E91" s="21">
        <f>IF(E86-E87-E89&lt;0,-(E86-E87-E89),0)</f>
        <v>0</v>
      </c>
    </row>
    <row r="93" spans="2:5" ht="20.100000000000001" customHeight="1" x14ac:dyDescent="0.2">
      <c r="B93" s="15" t="s">
        <v>62</v>
      </c>
      <c r="C93" s="16">
        <v>0</v>
      </c>
      <c r="E93" s="16">
        <v>0</v>
      </c>
    </row>
    <row r="94" spans="2:5" ht="20.100000000000001" customHeight="1" x14ac:dyDescent="0.2">
      <c r="B94" s="15" t="s">
        <v>63</v>
      </c>
      <c r="C94" s="21">
        <f>IF(C90-C91-C93&gt;0,C90-C91-C93,0)</f>
        <v>0</v>
      </c>
      <c r="E94" s="21">
        <f>IF(E90-E91-E93&gt;0,E90-E91-E93,0)</f>
        <v>0</v>
      </c>
    </row>
    <row r="95" spans="2:5" ht="20.100000000000001" customHeight="1" x14ac:dyDescent="0.2">
      <c r="B95" s="15" t="s">
        <v>64</v>
      </c>
      <c r="C95" s="21">
        <f>IF(C90-C91-C93&lt;0,-(C90-C91-C93),0)</f>
        <v>0</v>
      </c>
      <c r="E95" s="21">
        <f>IF(E90-E91-E93&lt;0,-(E90-E91-E93),0)</f>
        <v>0</v>
      </c>
    </row>
    <row r="97" spans="2:5" ht="20.100000000000001" customHeight="1" x14ac:dyDescent="0.2">
      <c r="B97" s="15" t="s">
        <v>516</v>
      </c>
      <c r="C97" s="16">
        <v>0</v>
      </c>
      <c r="E97" s="16">
        <v>0</v>
      </c>
    </row>
    <row r="98" spans="2:5" ht="20.100000000000001" customHeight="1" x14ac:dyDescent="0.2">
      <c r="B98" s="15" t="s">
        <v>11</v>
      </c>
      <c r="C98" s="21">
        <f>IF(C94-C95-C97&gt;0,C94-C95-C97,0)</f>
        <v>0</v>
      </c>
      <c r="E98" s="21">
        <f>IF(E94-E95-E97&gt;0,E94-E95-E97,0)</f>
        <v>0</v>
      </c>
    </row>
  </sheetData>
  <printOptions horizontalCentered="1"/>
  <pageMargins left="0.70866141732283472" right="0.70866141732283472" top="0.74803149606299213" bottom="0.74803149606299213" header="0.31496062992125984" footer="0.31496062992125984"/>
  <pageSetup scale="56" orientation="portrait" blackAndWhite="1" r:id="rId1"/>
  <headerFooter>
    <oddHeader>&amp;R&amp;"Calibri"&amp;10&amp;K000000 Confidencial&amp;1#_x000D_</oddHead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7350A3-E804-4457-B275-21B6F89C9F2A}">
  <dimension ref="A1"/>
  <sheetViews>
    <sheetView workbookViewId="0"/>
  </sheetViews>
  <sheetFormatPr baseColWidth="10" defaultColWidth="11.42578125" defaultRowHeight="20.100000000000001" customHeight="1" x14ac:dyDescent="0.2"/>
  <cols>
    <col min="1" max="16384" width="11.42578125" style="4"/>
  </cols>
  <sheetData/>
  <pageMargins left="0.7" right="0.7" top="0.75" bottom="0.75" header="0.3" footer="0.3"/>
  <headerFooter>
    <oddHeader>&amp;R&amp;"Calibri"&amp;10&amp;K000000 Confidencial&amp;1#_x000D_</oddHead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B7467F-3952-4A31-A6E1-4C34635E5F9D}">
  <dimension ref="A1"/>
  <sheetViews>
    <sheetView workbookViewId="0"/>
  </sheetViews>
  <sheetFormatPr baseColWidth="10" defaultColWidth="11.42578125" defaultRowHeight="20.100000000000001" customHeight="1" x14ac:dyDescent="0.2"/>
  <cols>
    <col min="1" max="16384" width="11.42578125" style="4"/>
  </cols>
  <sheetData/>
  <pageMargins left="0.7" right="0.7" top="0.75" bottom="0.75" header="0.3" footer="0.3"/>
  <headerFooter>
    <oddHeader>&amp;R&amp;"Calibri"&amp;10&amp;K000000 Confidencial&amp;1#_x000D_</oddHead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4A72B3-10CF-4E8D-A479-5391C713F2DB}">
  <dimension ref="A1"/>
  <sheetViews>
    <sheetView workbookViewId="0"/>
  </sheetViews>
  <sheetFormatPr baseColWidth="10" defaultColWidth="11.42578125" defaultRowHeight="20.100000000000001" customHeight="1" x14ac:dyDescent="0.2"/>
  <cols>
    <col min="1" max="16384" width="11.42578125" style="4"/>
  </cols>
  <sheetData/>
  <pageMargins left="0.7" right="0.7" top="0.75" bottom="0.75" header="0.3" footer="0.3"/>
  <headerFooter>
    <oddHeader>&amp;R&amp;"Calibri"&amp;10&amp;K000000 Confidencial&amp;1#_x000D_</oddHead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F70D87-51F1-48CD-8C2C-7ABF247BCB48}">
  <dimension ref="A1"/>
  <sheetViews>
    <sheetView workbookViewId="0"/>
  </sheetViews>
  <sheetFormatPr baseColWidth="10" defaultColWidth="11.42578125" defaultRowHeight="20.100000000000001" customHeight="1" x14ac:dyDescent="0.2"/>
  <cols>
    <col min="1" max="16384" width="11.42578125" style="4"/>
  </cols>
  <sheetData/>
  <pageMargins left="0.7" right="0.7" top="0.75" bottom="0.75" header="0.3" footer="0.3"/>
  <headerFooter>
    <oddHeader>&amp;R&amp;"Calibri"&amp;10&amp;K000000 Confidencial&amp;1#_x000D_</oddHead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550AC3-CBC9-491E-8B92-DADAB63D45D6}">
  <dimension ref="A1"/>
  <sheetViews>
    <sheetView workbookViewId="0"/>
  </sheetViews>
  <sheetFormatPr baseColWidth="10" defaultColWidth="11.42578125" defaultRowHeight="20.100000000000001" customHeight="1" x14ac:dyDescent="0.2"/>
  <cols>
    <col min="1" max="16384" width="11.42578125" style="4"/>
  </cols>
  <sheetData/>
  <pageMargins left="0.7" right="0.7" top="0.75" bottom="0.75" header="0.3" footer="0.3"/>
  <headerFooter>
    <oddHeader>&amp;R&amp;"Calibri"&amp;10&amp;K000000 Confidencial&amp;1#_x000D_</oddHead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97776B-7D8B-45C8-8490-15DF082FC3FD}">
  <dimension ref="A1"/>
  <sheetViews>
    <sheetView workbookViewId="0"/>
  </sheetViews>
  <sheetFormatPr baseColWidth="10" defaultColWidth="11.42578125" defaultRowHeight="20.100000000000001" customHeight="1" x14ac:dyDescent="0.2"/>
  <cols>
    <col min="1" max="16384" width="11.42578125" style="4"/>
  </cols>
  <sheetData/>
  <pageMargins left="0.7" right="0.7" top="0.75" bottom="0.75" header="0.3" footer="0.3"/>
  <headerFooter>
    <oddHeader>&amp;R&amp;"Calibri"&amp;10&amp;K000000 Confidencial&amp;1#_x000D_</oddHead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028264-851A-41E7-8A37-4DA3188AE659}">
  <dimension ref="A1"/>
  <sheetViews>
    <sheetView workbookViewId="0"/>
  </sheetViews>
  <sheetFormatPr baseColWidth="10" defaultColWidth="11.42578125" defaultRowHeight="20.100000000000001" customHeight="1" x14ac:dyDescent="0.2"/>
  <cols>
    <col min="1" max="16384" width="11.42578125" style="4"/>
  </cols>
  <sheetData/>
  <pageMargins left="0.7" right="0.7" top="0.75" bottom="0.75" header="0.3" footer="0.3"/>
  <headerFooter>
    <oddHeader>&amp;R&amp;"Calibri"&amp;10&amp;K000000 Confidencial&amp;1#_x000D_</oddHead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6B025D-670C-4108-AA5C-C94CC45827A0}">
  <dimension ref="A1"/>
  <sheetViews>
    <sheetView workbookViewId="0"/>
  </sheetViews>
  <sheetFormatPr baseColWidth="10" defaultColWidth="11.42578125" defaultRowHeight="20.100000000000001" customHeight="1" x14ac:dyDescent="0.2"/>
  <cols>
    <col min="1" max="16384" width="11.42578125" style="4"/>
  </cols>
  <sheetData/>
  <pageMargins left="0.7" right="0.7" top="0.75" bottom="0.75" header="0.3" footer="0.3"/>
  <headerFooter>
    <oddHeader>&amp;R&amp;"Calibri"&amp;10&amp;K000000 Confidencial&amp;1#_x000D_</oddHead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1619C5-ABFE-4B65-ABC9-01FD1ADF818C}">
  <dimension ref="A1"/>
  <sheetViews>
    <sheetView workbookViewId="0"/>
  </sheetViews>
  <sheetFormatPr baseColWidth="10" defaultColWidth="11.42578125" defaultRowHeight="20.100000000000001" customHeight="1" x14ac:dyDescent="0.2"/>
  <cols>
    <col min="1" max="16384" width="11.42578125" style="4"/>
  </cols>
  <sheetData/>
  <pageMargins left="0.7" right="0.7" top="0.75" bottom="0.75" header="0.3" footer="0.3"/>
  <headerFooter>
    <oddHeader>&amp;R&amp;"Calibri"&amp;10&amp;K000000 Confidencial&amp;1#_x000D_</oddHeader>
  </headerFooter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6ABC8B-3220-4EF8-AB9C-FFC6839A1284}">
  <dimension ref="A1"/>
  <sheetViews>
    <sheetView workbookViewId="0"/>
  </sheetViews>
  <sheetFormatPr baseColWidth="10" defaultColWidth="11.42578125" defaultRowHeight="20.100000000000001" customHeight="1" x14ac:dyDescent="0.2"/>
  <cols>
    <col min="1" max="16384" width="11.42578125" style="4"/>
  </cols>
  <sheetData/>
  <pageMargins left="0.7" right="0.7" top="0.75" bottom="0.75" header="0.3" footer="0.3"/>
  <headerFooter>
    <oddHeader>&amp;R&amp;"Calibri"&amp;10&amp;K000000 Confidencial&amp;1#_x000D_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29</vt:i4>
      </vt:variant>
      <vt:variant>
        <vt:lpstr>Rangos con nombre</vt:lpstr>
      </vt:variant>
      <vt:variant>
        <vt:i4>13</vt:i4>
      </vt:variant>
    </vt:vector>
  </HeadingPairs>
  <TitlesOfParts>
    <vt:vector size="42" baseType="lpstr">
      <vt:lpstr>DATOS DE LA EMPRESA</vt:lpstr>
      <vt:lpstr>INGRESOS NOMINALES</vt:lpstr>
      <vt:lpstr>AJUSTE ANUAL POR INFLACION</vt:lpstr>
      <vt:lpstr>INGRESOS ACUMULABLES</vt:lpstr>
      <vt:lpstr>MANO DE OBRA</vt:lpstr>
      <vt:lpstr>SUELDOS Y ASIMILADOS</vt:lpstr>
      <vt:lpstr>GASTOS</vt:lpstr>
      <vt:lpstr>DEDUCCIONES DE LA NOMINA</vt:lpstr>
      <vt:lpstr>INVERSIONES</vt:lpstr>
      <vt:lpstr>COMPRAS</vt:lpstr>
      <vt:lpstr>COSTO DE LO VENDIDO</vt:lpstr>
      <vt:lpstr>DEDUCCIONES AUTORIZADAS</vt:lpstr>
      <vt:lpstr>PAGOS PROVISIONALES ISR</vt:lpstr>
      <vt:lpstr>ISR PERSONAS MORALES</vt:lpstr>
      <vt:lpstr>PTU GENERADA</vt:lpstr>
      <vt:lpstr>COEFICIENTE DE UTILIDAD</vt:lpstr>
      <vt:lpstr>SITUACION FINANCIERA</vt:lpstr>
      <vt:lpstr>RESULTADOS</vt:lpstr>
      <vt:lpstr>CONCILIACION CONTABL FISCAL</vt:lpstr>
      <vt:lpstr>HOJA_1</vt:lpstr>
      <vt:lpstr>HOJA_2</vt:lpstr>
      <vt:lpstr>HOJA_3</vt:lpstr>
      <vt:lpstr>HOJA_4</vt:lpstr>
      <vt:lpstr>HOJA_5</vt:lpstr>
      <vt:lpstr>HOJA_6</vt:lpstr>
      <vt:lpstr>HOJA_7</vt:lpstr>
      <vt:lpstr>HOJA_8</vt:lpstr>
      <vt:lpstr>HOJA_9</vt:lpstr>
      <vt:lpstr>HOJA_10</vt:lpstr>
      <vt:lpstr>ACTIVAR</vt:lpstr>
      <vt:lpstr>'AJUSTE ANUAL POR INFLACION'!Área_de_impresión</vt:lpstr>
      <vt:lpstr>COMPRAS!Área_de_impresión</vt:lpstr>
      <vt:lpstr>'CONCILIACION CONTABL FISCAL'!Área_de_impresión</vt:lpstr>
      <vt:lpstr>'DATOS DE LA EMPRESA'!Área_de_impresión</vt:lpstr>
      <vt:lpstr>'ISR PERSONAS MORALES'!Área_de_impresión</vt:lpstr>
      <vt:lpstr>'MANO DE OBRA'!Área_de_impresión</vt:lpstr>
      <vt:lpstr>'PAGOS PROVISIONALES ISR'!Área_de_impresión</vt:lpstr>
      <vt:lpstr>'PTU GENERADA'!Área_de_impresión</vt:lpstr>
      <vt:lpstr>RESULTADOS!Área_de_impresión</vt:lpstr>
      <vt:lpstr>'SITUACION FINANCIERA'!Área_de_impresión</vt:lpstr>
      <vt:lpstr>RESULTADOS!Títulos_a_imprimir</vt:lpstr>
      <vt:lpstr>'SITUACION FINANCIERA'!Títulos_a_imprimir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Microsoft.</dc:creator>
  <cp:lastModifiedBy>JOSE ANTONIO CENOBIO RAMIREZ</cp:lastModifiedBy>
  <cp:lastPrinted>2017-11-18T03:19:34Z</cp:lastPrinted>
  <dcterms:created xsi:type="dcterms:W3CDTF">2005-07-07T16:04:34Z</dcterms:created>
  <dcterms:modified xsi:type="dcterms:W3CDTF">2025-02-21T06:25:42Z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f8100249-81e7-494f-8f60-6e8638d09040_Enabled">
    <vt:lpwstr>true</vt:lpwstr>
  </property>
  <property fmtid="{D5CDD505-2E9C-101B-9397-08002B2CF9AE}" pid="3" name="MSIP_Label_f8100249-81e7-494f-8f60-6e8638d09040_SetDate">
    <vt:lpwstr>2021-12-21T22:53:44Z</vt:lpwstr>
  </property>
  <property fmtid="{D5CDD505-2E9C-101B-9397-08002B2CF9AE}" pid="4" name="MSIP_Label_f8100249-81e7-494f-8f60-6e8638d09040_Method">
    <vt:lpwstr>Privileged</vt:lpwstr>
  </property>
  <property fmtid="{D5CDD505-2E9C-101B-9397-08002B2CF9AE}" pid="5" name="MSIP_Label_f8100249-81e7-494f-8f60-6e8638d09040_Name">
    <vt:lpwstr>Confidencial</vt:lpwstr>
  </property>
  <property fmtid="{D5CDD505-2E9C-101B-9397-08002B2CF9AE}" pid="6" name="MSIP_Label_f8100249-81e7-494f-8f60-6e8638d09040_SiteId">
    <vt:lpwstr>0354edd6-9d4e-45a8-bf73-e3d96f08445c</vt:lpwstr>
  </property>
  <property fmtid="{D5CDD505-2E9C-101B-9397-08002B2CF9AE}" pid="7" name="MSIP_Label_f8100249-81e7-494f-8f60-6e8638d09040_ActionId">
    <vt:lpwstr>3c218c76-3194-4a53-add6-2312358dc45a</vt:lpwstr>
  </property>
  <property fmtid="{D5CDD505-2E9C-101B-9397-08002B2CF9AE}" pid="8" name="MSIP_Label_f8100249-81e7-494f-8f60-6e8638d09040_ContentBits">
    <vt:lpwstr>1</vt:lpwstr>
  </property>
</Properties>
</file>