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omments2.xml" ContentType="application/vnd.openxmlformats-officedocument.spreadsheetml.comments+xml"/>
  <Override PartName="/xl/pivotTables/pivotTable3.xml" ContentType="application/vnd.openxmlformats-officedocument.spreadsheetml.pivotTable+xml"/>
  <Override PartName="/xl/comments3.xml" ContentType="application/vnd.openxmlformats-officedocument.spreadsheetml.comments+xml"/>
  <Override PartName="/xl/pivotTables/pivotTable4.xml" ContentType="application/vnd.openxmlformats-officedocument.spreadsheetml.pivot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F:\FISCAL_SCS\E-2024\"/>
    </mc:Choice>
  </mc:AlternateContent>
  <xr:revisionPtr revIDLastSave="0" documentId="13_ncr:1_{08EDF7AE-1DDB-4C4E-9787-1D85BE9A295B}" xr6:coauthVersionLast="47" xr6:coauthVersionMax="47" xr10:uidLastSave="{00000000-0000-0000-0000-000000000000}"/>
  <bookViews>
    <workbookView xWindow="-120" yWindow="-120" windowWidth="29040" windowHeight="15720" activeTab="1" xr2:uid="{9261D973-CD1C-48DF-942A-31F925BBBEE3}"/>
  </bookViews>
  <sheets>
    <sheet name="Desglose pago" sheetId="13" r:id="rId1"/>
    <sheet name="PP ISR" sheetId="3" r:id="rId2"/>
    <sheet name="IVA" sheetId="4" r:id="rId3"/>
    <sheet name="Ingresos24" sheetId="11" r:id="rId4"/>
    <sheet name="Egresos24" sheetId="15" r:id="rId5"/>
    <sheet name="Contribuciones" sheetId="5" r:id="rId6"/>
    <sheet name="Retenciones" sheetId="6" r:id="rId7"/>
    <sheet name="Emitidos" sheetId="2" state="hidden" r:id="rId8"/>
    <sheet name="Recibidos" sheetId="1" state="hidden" r:id="rId9"/>
    <sheet name="NominaEdoMex" sheetId="7" r:id="rId10"/>
    <sheet name="Dispersion Ingresos" sheetId="9" r:id="rId11"/>
    <sheet name="Clasif Egresos" sheetId="17" r:id="rId12"/>
    <sheet name="Dispersion gastos" sheetId="8" r:id="rId13"/>
    <sheet name="DIOT" sheetId="16" r:id="rId14"/>
  </sheets>
  <definedNames>
    <definedName name="_xlnm._FilterDatabase" localSheetId="12" hidden="1">'Dispersion gastos'!$A$2:$AJ$742</definedName>
    <definedName name="_xlnm._FilterDatabase" localSheetId="10" hidden="1">'Dispersion Ingresos'!$A$2:$AC$188</definedName>
    <definedName name="_xlnm._FilterDatabase" localSheetId="7" hidden="1">Emitidos!$A$2:$AF$88</definedName>
    <definedName name="_xlnm._FilterDatabase" localSheetId="8" hidden="1">Recibidos!$A$2:$AF$250</definedName>
  </definedNames>
  <calcPr calcId="191029"/>
  <pivotCaches>
    <pivotCache cacheId="14" r:id="rId15"/>
    <pivotCache cacheId="15" r:id="rId1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3" l="1"/>
  <c r="E26" i="13"/>
  <c r="J81" i="3"/>
  <c r="J80" i="3"/>
  <c r="J79" i="3"/>
  <c r="J78" i="3"/>
  <c r="J76" i="3"/>
  <c r="G87" i="3"/>
  <c r="H80" i="3"/>
  <c r="T24" i="3"/>
  <c r="I47" i="7"/>
  <c r="E49" i="7"/>
  <c r="T25" i="3"/>
  <c r="G78" i="3"/>
  <c r="H79" i="3"/>
  <c r="Y15" i="5"/>
  <c r="U13" i="5"/>
  <c r="U12" i="5"/>
  <c r="U11" i="5"/>
  <c r="U10" i="5"/>
  <c r="U9" i="5"/>
  <c r="U8" i="5"/>
  <c r="U7" i="5"/>
  <c r="U6" i="5"/>
  <c r="U5" i="5"/>
  <c r="U4" i="5"/>
  <c r="U3" i="5"/>
  <c r="AC20" i="3" l="1"/>
  <c r="M71" i="4"/>
  <c r="M67" i="4"/>
  <c r="M65" i="4"/>
  <c r="AB14" i="5"/>
  <c r="J44" i="5"/>
  <c r="I44" i="5"/>
  <c r="J43" i="5"/>
  <c r="I43" i="5"/>
  <c r="X742" i="8"/>
  <c r="Y742" i="8" s="1"/>
  <c r="AC742" i="8" s="1"/>
  <c r="AI742" i="8" s="1"/>
  <c r="W741" i="8"/>
  <c r="X741" i="8" s="1"/>
  <c r="Y741" i="8" s="1"/>
  <c r="AC741" i="8" s="1"/>
  <c r="AI741" i="8" s="1"/>
  <c r="X740" i="8"/>
  <c r="Y740" i="8" s="1"/>
  <c r="AC740" i="8" s="1"/>
  <c r="AI740" i="8" s="1"/>
  <c r="X739" i="8"/>
  <c r="Y739" i="8" s="1"/>
  <c r="X738" i="8"/>
  <c r="Y738" i="8" s="1"/>
  <c r="AC738" i="8" s="1"/>
  <c r="X737" i="8"/>
  <c r="Y737" i="8" s="1"/>
  <c r="AC737" i="8" s="1"/>
  <c r="AI737" i="8" s="1"/>
  <c r="X736" i="8"/>
  <c r="Y736" i="8" s="1"/>
  <c r="AC736" i="8" s="1"/>
  <c r="AI736" i="8" s="1"/>
  <c r="X735" i="8"/>
  <c r="Y735" i="8" s="1"/>
  <c r="AC735" i="8" s="1"/>
  <c r="X734" i="8"/>
  <c r="Y734" i="8" s="1"/>
  <c r="AC734" i="8" s="1"/>
  <c r="J742" i="8"/>
  <c r="I742" i="8"/>
  <c r="J741" i="8"/>
  <c r="I741" i="8"/>
  <c r="J740" i="8"/>
  <c r="I740" i="8"/>
  <c r="J739" i="8"/>
  <c r="I739" i="8"/>
  <c r="J738" i="8"/>
  <c r="I738" i="8"/>
  <c r="J737" i="8"/>
  <c r="I737" i="8"/>
  <c r="J736" i="8"/>
  <c r="I736" i="8"/>
  <c r="J735" i="8"/>
  <c r="I735" i="8"/>
  <c r="J734" i="8"/>
  <c r="I734" i="8"/>
  <c r="J733" i="8"/>
  <c r="I733" i="8"/>
  <c r="J732" i="8"/>
  <c r="I732" i="8"/>
  <c r="J731" i="8"/>
  <c r="I731" i="8"/>
  <c r="J730" i="8"/>
  <c r="I730" i="8"/>
  <c r="J729" i="8"/>
  <c r="I729" i="8"/>
  <c r="J728" i="8"/>
  <c r="I728" i="8"/>
  <c r="J727" i="8"/>
  <c r="I727" i="8"/>
  <c r="J726" i="8"/>
  <c r="I726" i="8"/>
  <c r="J725" i="8"/>
  <c r="I725" i="8"/>
  <c r="J724" i="8"/>
  <c r="I724" i="8"/>
  <c r="J723" i="8"/>
  <c r="I723" i="8"/>
  <c r="J722" i="8"/>
  <c r="I722" i="8"/>
  <c r="J721" i="8"/>
  <c r="I721" i="8"/>
  <c r="J720" i="8"/>
  <c r="I720" i="8"/>
  <c r="J719" i="8"/>
  <c r="I719" i="8"/>
  <c r="J718" i="8"/>
  <c r="I718" i="8"/>
  <c r="J717" i="8"/>
  <c r="I717" i="8"/>
  <c r="J716" i="8"/>
  <c r="I716" i="8"/>
  <c r="J715" i="8"/>
  <c r="I715" i="8"/>
  <c r="J714" i="8"/>
  <c r="I714" i="8"/>
  <c r="J713" i="8"/>
  <c r="I713" i="8"/>
  <c r="J712" i="8"/>
  <c r="I712" i="8"/>
  <c r="J711" i="8"/>
  <c r="I711" i="8"/>
  <c r="J710" i="8"/>
  <c r="I710" i="8"/>
  <c r="J709" i="8"/>
  <c r="I709" i="8"/>
  <c r="J708" i="8"/>
  <c r="I708" i="8"/>
  <c r="J707" i="8"/>
  <c r="I707" i="8"/>
  <c r="J706" i="8"/>
  <c r="I706" i="8"/>
  <c r="J705" i="8"/>
  <c r="I705" i="8"/>
  <c r="J704" i="8"/>
  <c r="I704" i="8"/>
  <c r="J703" i="8"/>
  <c r="I703" i="8"/>
  <c r="J702" i="8"/>
  <c r="I702" i="8"/>
  <c r="J701" i="8"/>
  <c r="I701" i="8"/>
  <c r="J700" i="8"/>
  <c r="I700" i="8"/>
  <c r="J699" i="8"/>
  <c r="I699" i="8"/>
  <c r="J698" i="8"/>
  <c r="I698" i="8"/>
  <c r="J697" i="8"/>
  <c r="I697" i="8"/>
  <c r="J696" i="8"/>
  <c r="I696" i="8"/>
  <c r="J695" i="8"/>
  <c r="I695" i="8"/>
  <c r="J694" i="8"/>
  <c r="I694" i="8"/>
  <c r="J693" i="8"/>
  <c r="I693" i="8"/>
  <c r="J692" i="8"/>
  <c r="I692" i="8"/>
  <c r="J691" i="8"/>
  <c r="I691" i="8"/>
  <c r="J690" i="8"/>
  <c r="I690" i="8"/>
  <c r="J689" i="8"/>
  <c r="I689" i="8"/>
  <c r="J688" i="8"/>
  <c r="I688" i="8"/>
  <c r="J687" i="8"/>
  <c r="I687" i="8"/>
  <c r="J686" i="8"/>
  <c r="I686" i="8"/>
  <c r="J685" i="8"/>
  <c r="I685" i="8"/>
  <c r="J684" i="8"/>
  <c r="I684" i="8"/>
  <c r="J683" i="8"/>
  <c r="I683" i="8"/>
  <c r="J682" i="8"/>
  <c r="I682" i="8"/>
  <c r="J681" i="8"/>
  <c r="I681" i="8"/>
  <c r="J680" i="8"/>
  <c r="I680" i="8"/>
  <c r="J679" i="8"/>
  <c r="I679" i="8"/>
  <c r="J678" i="8"/>
  <c r="I678" i="8"/>
  <c r="J677" i="8"/>
  <c r="I677" i="8"/>
  <c r="J676" i="8"/>
  <c r="I676" i="8"/>
  <c r="T30" i="3"/>
  <c r="X178" i="9"/>
  <c r="J188" i="9"/>
  <c r="I188" i="9"/>
  <c r="J187" i="9"/>
  <c r="I187" i="9"/>
  <c r="J186" i="9"/>
  <c r="I186" i="9"/>
  <c r="J185" i="9"/>
  <c r="I185" i="9"/>
  <c r="J184" i="9"/>
  <c r="I184" i="9"/>
  <c r="J183" i="9"/>
  <c r="I183" i="9"/>
  <c r="J182" i="9"/>
  <c r="I182" i="9"/>
  <c r="J181" i="9"/>
  <c r="I181" i="9"/>
  <c r="J180" i="9"/>
  <c r="I180" i="9"/>
  <c r="J179" i="9"/>
  <c r="I179" i="9"/>
  <c r="J178" i="9"/>
  <c r="I178" i="9"/>
  <c r="J177" i="9"/>
  <c r="I177" i="9"/>
  <c r="AI738" i="8" l="1"/>
  <c r="AI735" i="8"/>
  <c r="AC739" i="8"/>
  <c r="AI739" i="8" s="1"/>
  <c r="AI734" i="8"/>
  <c r="E75" i="13"/>
  <c r="G75" i="13" s="1"/>
  <c r="E74" i="13"/>
  <c r="G74" i="13" s="1"/>
  <c r="E73" i="13"/>
  <c r="G73" i="13" s="1"/>
  <c r="E53" i="13"/>
  <c r="G53" i="13" s="1"/>
  <c r="E34" i="13"/>
  <c r="E76" i="13"/>
  <c r="G76" i="13" s="1"/>
  <c r="G72" i="13"/>
  <c r="G71" i="13"/>
  <c r="G70" i="13"/>
  <c r="G69" i="13"/>
  <c r="G68" i="13"/>
  <c r="G67" i="13"/>
  <c r="G66" i="13"/>
  <c r="G65" i="13"/>
  <c r="F77" i="13"/>
  <c r="F79" i="13" s="1"/>
  <c r="G64" i="13"/>
  <c r="F46" i="7"/>
  <c r="H46" i="7"/>
  <c r="H44" i="7"/>
  <c r="F44" i="7"/>
  <c r="I44" i="7"/>
  <c r="J44" i="7" s="1"/>
  <c r="T21" i="3"/>
  <c r="E77" i="13" l="1"/>
  <c r="G77" i="13"/>
  <c r="J85" i="3"/>
  <c r="E56" i="13"/>
  <c r="G56" i="13" s="1"/>
  <c r="G49" i="13"/>
  <c r="E50" i="13"/>
  <c r="G50" i="13" s="1"/>
  <c r="G51" i="13"/>
  <c r="G52" i="13"/>
  <c r="G54" i="13"/>
  <c r="G55" i="13"/>
  <c r="F48" i="13"/>
  <c r="G48" i="13" s="1"/>
  <c r="E46" i="13"/>
  <c r="G46" i="13" s="1"/>
  <c r="F45" i="13"/>
  <c r="E45" i="13"/>
  <c r="G47" i="13"/>
  <c r="G45" i="13"/>
  <c r="G44" i="13"/>
  <c r="I42" i="7"/>
  <c r="J42" i="7" s="1"/>
  <c r="F43" i="7"/>
  <c r="H43" i="7"/>
  <c r="H42" i="7"/>
  <c r="F42" i="7"/>
  <c r="L63" i="4"/>
  <c r="L48" i="4"/>
  <c r="L49" i="4" s="1"/>
  <c r="L44" i="4"/>
  <c r="L33" i="4"/>
  <c r="X672" i="8"/>
  <c r="Y672" i="8" s="1"/>
  <c r="AI672" i="8" s="1"/>
  <c r="X671" i="8"/>
  <c r="Y671" i="8" s="1"/>
  <c r="AI671" i="8" s="1"/>
  <c r="X670" i="8"/>
  <c r="Y670" i="8" s="1"/>
  <c r="AI670" i="8" s="1"/>
  <c r="X583" i="8"/>
  <c r="J42" i="5"/>
  <c r="I42" i="5"/>
  <c r="J41" i="5"/>
  <c r="I41" i="5"/>
  <c r="X675" i="8"/>
  <c r="X674" i="8"/>
  <c r="X673" i="8"/>
  <c r="J675" i="8"/>
  <c r="I675" i="8"/>
  <c r="J674" i="8"/>
  <c r="I674" i="8"/>
  <c r="J673" i="8"/>
  <c r="I673" i="8"/>
  <c r="J672" i="8"/>
  <c r="I672" i="8"/>
  <c r="J671" i="8"/>
  <c r="I671" i="8"/>
  <c r="J670" i="8"/>
  <c r="I670" i="8"/>
  <c r="J669" i="8"/>
  <c r="I669" i="8"/>
  <c r="J668" i="8"/>
  <c r="I668" i="8"/>
  <c r="J667" i="8"/>
  <c r="I667" i="8"/>
  <c r="J666" i="8"/>
  <c r="I666" i="8"/>
  <c r="J665" i="8"/>
  <c r="I665" i="8"/>
  <c r="J664" i="8"/>
  <c r="I664" i="8"/>
  <c r="J663" i="8"/>
  <c r="I663" i="8"/>
  <c r="J662" i="8"/>
  <c r="I662" i="8"/>
  <c r="J661" i="8"/>
  <c r="I661" i="8"/>
  <c r="J660" i="8"/>
  <c r="I660" i="8"/>
  <c r="J659" i="8"/>
  <c r="I659" i="8"/>
  <c r="J658" i="8"/>
  <c r="I658" i="8"/>
  <c r="J657" i="8"/>
  <c r="I657" i="8"/>
  <c r="J656" i="8"/>
  <c r="I656" i="8"/>
  <c r="J655" i="8"/>
  <c r="I655" i="8"/>
  <c r="J654" i="8"/>
  <c r="I654" i="8"/>
  <c r="J653" i="8"/>
  <c r="I653" i="8"/>
  <c r="J652" i="8"/>
  <c r="I652" i="8"/>
  <c r="J651" i="8"/>
  <c r="I651" i="8"/>
  <c r="J650" i="8"/>
  <c r="I650" i="8"/>
  <c r="J649" i="8"/>
  <c r="I649" i="8"/>
  <c r="J648" i="8"/>
  <c r="I648" i="8"/>
  <c r="J647" i="8"/>
  <c r="I647" i="8"/>
  <c r="J646" i="8"/>
  <c r="I646" i="8"/>
  <c r="J645" i="8"/>
  <c r="I645" i="8"/>
  <c r="J644" i="8"/>
  <c r="I644" i="8"/>
  <c r="J643" i="8"/>
  <c r="I643" i="8"/>
  <c r="J642" i="8"/>
  <c r="I642" i="8"/>
  <c r="J641" i="8"/>
  <c r="I641" i="8"/>
  <c r="J640" i="8"/>
  <c r="I640" i="8"/>
  <c r="J639" i="8"/>
  <c r="I639" i="8"/>
  <c r="J638" i="8"/>
  <c r="I638" i="8"/>
  <c r="J637" i="8"/>
  <c r="I637" i="8"/>
  <c r="J636" i="8"/>
  <c r="I636" i="8"/>
  <c r="J635" i="8"/>
  <c r="I635" i="8"/>
  <c r="J634" i="8"/>
  <c r="I634" i="8"/>
  <c r="J633" i="8"/>
  <c r="I633" i="8"/>
  <c r="J632" i="8"/>
  <c r="I632" i="8"/>
  <c r="J631" i="8"/>
  <c r="I631" i="8"/>
  <c r="J630" i="8"/>
  <c r="I630" i="8"/>
  <c r="J629" i="8"/>
  <c r="I629" i="8"/>
  <c r="J628" i="8"/>
  <c r="I628" i="8"/>
  <c r="J627" i="8"/>
  <c r="I627" i="8"/>
  <c r="J626" i="8"/>
  <c r="I626" i="8"/>
  <c r="J625" i="8"/>
  <c r="I625" i="8"/>
  <c r="J624" i="8"/>
  <c r="I624" i="8"/>
  <c r="J623" i="8"/>
  <c r="I623" i="8"/>
  <c r="J622" i="8"/>
  <c r="I622" i="8"/>
  <c r="J621" i="8"/>
  <c r="I621" i="8"/>
  <c r="J620" i="8"/>
  <c r="I620" i="8"/>
  <c r="J619" i="8"/>
  <c r="I619" i="8"/>
  <c r="J618" i="8"/>
  <c r="I618" i="8"/>
  <c r="J617" i="8"/>
  <c r="I617" i="8"/>
  <c r="J616" i="8"/>
  <c r="I616" i="8"/>
  <c r="J615" i="8"/>
  <c r="I615" i="8"/>
  <c r="J614" i="8"/>
  <c r="I614" i="8"/>
  <c r="J613" i="8"/>
  <c r="I613" i="8"/>
  <c r="J612" i="8"/>
  <c r="I612" i="8"/>
  <c r="J611" i="8"/>
  <c r="I611" i="8"/>
  <c r="J610" i="8"/>
  <c r="I610" i="8"/>
  <c r="J609" i="8"/>
  <c r="I609" i="8"/>
  <c r="J608" i="8"/>
  <c r="I608" i="8"/>
  <c r="J607" i="8"/>
  <c r="I607" i="8"/>
  <c r="J606" i="8"/>
  <c r="I606" i="8"/>
  <c r="J605" i="8"/>
  <c r="I605" i="8"/>
  <c r="J604" i="8"/>
  <c r="I604" i="8"/>
  <c r="J603" i="8"/>
  <c r="I603" i="8"/>
  <c r="J602" i="8"/>
  <c r="I602" i="8"/>
  <c r="J601" i="8"/>
  <c r="I601" i="8"/>
  <c r="J600" i="8"/>
  <c r="I600" i="8"/>
  <c r="J599" i="8"/>
  <c r="I599" i="8"/>
  <c r="J598" i="8"/>
  <c r="I598" i="8"/>
  <c r="J597" i="8"/>
  <c r="I597" i="8"/>
  <c r="J596" i="8"/>
  <c r="I596" i="8"/>
  <c r="J595" i="8"/>
  <c r="I595" i="8"/>
  <c r="J594" i="8"/>
  <c r="I594" i="8"/>
  <c r="J593" i="8"/>
  <c r="I593" i="8"/>
  <c r="J592" i="8"/>
  <c r="I592" i="8"/>
  <c r="J591" i="8"/>
  <c r="I591" i="8"/>
  <c r="J590" i="8"/>
  <c r="I590" i="8"/>
  <c r="J589" i="8"/>
  <c r="I589" i="8"/>
  <c r="J588" i="8"/>
  <c r="I588" i="8"/>
  <c r="J587" i="8"/>
  <c r="I587" i="8"/>
  <c r="J176" i="9"/>
  <c r="I176" i="9"/>
  <c r="J175" i="9"/>
  <c r="I175" i="9"/>
  <c r="J174" i="9"/>
  <c r="I174" i="9"/>
  <c r="J173" i="9"/>
  <c r="I173" i="9"/>
  <c r="J172" i="9"/>
  <c r="I172" i="9"/>
  <c r="J171" i="9"/>
  <c r="I171" i="9"/>
  <c r="J170" i="9"/>
  <c r="I170" i="9"/>
  <c r="J169" i="9"/>
  <c r="I169" i="9"/>
  <c r="J168" i="9"/>
  <c r="I168" i="9"/>
  <c r="J167" i="9"/>
  <c r="I167" i="9"/>
  <c r="J166" i="9"/>
  <c r="I166" i="9"/>
  <c r="J165" i="9"/>
  <c r="I165" i="9"/>
  <c r="J164" i="9"/>
  <c r="I164" i="9"/>
  <c r="J163" i="9"/>
  <c r="I163" i="9"/>
  <c r="J162" i="9"/>
  <c r="I162" i="9"/>
  <c r="J161" i="9"/>
  <c r="I161" i="9"/>
  <c r="J160" i="9"/>
  <c r="I160" i="9"/>
  <c r="J83" i="9"/>
  <c r="I83" i="9"/>
  <c r="X245" i="8"/>
  <c r="Y245" i="8" s="1"/>
  <c r="J245" i="8"/>
  <c r="I245" i="8"/>
  <c r="T11" i="6"/>
  <c r="S11" i="6"/>
  <c r="E33" i="13"/>
  <c r="G33" i="13" s="1"/>
  <c r="G34" i="13"/>
  <c r="E35" i="13"/>
  <c r="G35" i="13" s="1"/>
  <c r="E36" i="13"/>
  <c r="G36" i="13" s="1"/>
  <c r="F29" i="13"/>
  <c r="G29" i="13"/>
  <c r="E30" i="13"/>
  <c r="G30" i="13"/>
  <c r="E79" i="13" l="1"/>
  <c r="G79" i="13" s="1"/>
  <c r="F57" i="13"/>
  <c r="F59" i="13" s="1"/>
  <c r="G57" i="13"/>
  <c r="E57" i="13"/>
  <c r="E59" i="13" s="1"/>
  <c r="Y675" i="8"/>
  <c r="Y673" i="8"/>
  <c r="AC673" i="8" s="1"/>
  <c r="Y674" i="8"/>
  <c r="AC245" i="8"/>
  <c r="AI245" i="8" s="1"/>
  <c r="H41" i="7"/>
  <c r="H40" i="7"/>
  <c r="F41" i="7"/>
  <c r="F40" i="7"/>
  <c r="I40" i="7"/>
  <c r="J40" i="7" s="1"/>
  <c r="G59" i="13" l="1"/>
  <c r="AC674" i="8"/>
  <c r="AI674" i="8" s="1"/>
  <c r="AC675" i="8"/>
  <c r="AI675" i="8" s="1"/>
  <c r="AI673" i="8"/>
  <c r="I74" i="4"/>
  <c r="K54" i="4"/>
  <c r="B48" i="4"/>
  <c r="B49" i="4" s="1"/>
  <c r="C49" i="4"/>
  <c r="D48" i="4"/>
  <c r="D49" i="4" s="1"/>
  <c r="C48" i="4"/>
  <c r="E48" i="4"/>
  <c r="E49" i="4" s="1"/>
  <c r="F48" i="4"/>
  <c r="F49" i="4" s="1"/>
  <c r="G48" i="4"/>
  <c r="G49" i="4" s="1"/>
  <c r="H48" i="4"/>
  <c r="H49" i="4" s="1"/>
  <c r="J48" i="4"/>
  <c r="J49" i="4" s="1"/>
  <c r="I48" i="4"/>
  <c r="I49" i="4" s="1"/>
  <c r="K49" i="4"/>
  <c r="K48" i="4"/>
  <c r="K44" i="4"/>
  <c r="J44" i="4"/>
  <c r="J21" i="4"/>
  <c r="I21" i="4"/>
  <c r="H21" i="4"/>
  <c r="G21" i="4"/>
  <c r="F21" i="4"/>
  <c r="E21" i="4"/>
  <c r="D21" i="4"/>
  <c r="C21" i="4"/>
  <c r="B21" i="4"/>
  <c r="J14" i="4"/>
  <c r="I14" i="4"/>
  <c r="H14" i="4"/>
  <c r="G14" i="4"/>
  <c r="F14" i="4"/>
  <c r="E14" i="4"/>
  <c r="D14" i="4"/>
  <c r="C14" i="4"/>
  <c r="B14" i="4"/>
  <c r="I13" i="4"/>
  <c r="H13" i="4"/>
  <c r="G13" i="4"/>
  <c r="F13" i="4"/>
  <c r="E13" i="4"/>
  <c r="D13" i="4"/>
  <c r="C13" i="4"/>
  <c r="B13" i="4"/>
  <c r="J13" i="4"/>
  <c r="J42" i="4"/>
  <c r="I42" i="4"/>
  <c r="H42" i="4"/>
  <c r="G42" i="4"/>
  <c r="F42" i="4"/>
  <c r="E42" i="4"/>
  <c r="D42" i="4"/>
  <c r="C42" i="4"/>
  <c r="B42" i="4"/>
  <c r="K42" i="4"/>
  <c r="K41" i="4"/>
  <c r="G32" i="13"/>
  <c r="G31" i="13"/>
  <c r="G28" i="13"/>
  <c r="G27" i="13"/>
  <c r="G26" i="13"/>
  <c r="G24" i="13"/>
  <c r="J40" i="5"/>
  <c r="I40" i="5"/>
  <c r="J39" i="5"/>
  <c r="I39" i="5"/>
  <c r="J159" i="9"/>
  <c r="I159" i="9"/>
  <c r="J158" i="9"/>
  <c r="I158" i="9"/>
  <c r="J157" i="9"/>
  <c r="I157" i="9"/>
  <c r="J156" i="9"/>
  <c r="I156" i="9"/>
  <c r="J155" i="9"/>
  <c r="I155" i="9"/>
  <c r="J154" i="9"/>
  <c r="I154" i="9"/>
  <c r="J153" i="9"/>
  <c r="I153" i="9"/>
  <c r="J152" i="9"/>
  <c r="I152" i="9"/>
  <c r="J151" i="9"/>
  <c r="I151" i="9"/>
  <c r="J150" i="9"/>
  <c r="I150" i="9"/>
  <c r="J149" i="9"/>
  <c r="I149" i="9"/>
  <c r="J148" i="9"/>
  <c r="I148" i="9"/>
  <c r="J147" i="9"/>
  <c r="I147" i="9"/>
  <c r="J146" i="9"/>
  <c r="I146" i="9"/>
  <c r="X586" i="8"/>
  <c r="Y586" i="8" s="1"/>
  <c r="X585" i="8"/>
  <c r="X584" i="8"/>
  <c r="Y583" i="8"/>
  <c r="AI583" i="8" s="1"/>
  <c r="X582" i="8"/>
  <c r="Y582" i="8" s="1"/>
  <c r="AI582" i="8" s="1"/>
  <c r="J586" i="8"/>
  <c r="I586" i="8"/>
  <c r="J585" i="8"/>
  <c r="I585" i="8"/>
  <c r="J584" i="8"/>
  <c r="I584" i="8"/>
  <c r="J583" i="8"/>
  <c r="I583" i="8"/>
  <c r="J582" i="8"/>
  <c r="I582" i="8"/>
  <c r="J581" i="8"/>
  <c r="I581" i="8"/>
  <c r="J580" i="8"/>
  <c r="I580" i="8"/>
  <c r="J579" i="8"/>
  <c r="I579" i="8"/>
  <c r="J578" i="8"/>
  <c r="I578" i="8"/>
  <c r="J577" i="8"/>
  <c r="I577" i="8"/>
  <c r="J576" i="8"/>
  <c r="I576" i="8"/>
  <c r="J575" i="8"/>
  <c r="I575" i="8"/>
  <c r="J574" i="8"/>
  <c r="I574" i="8"/>
  <c r="J573" i="8"/>
  <c r="I573" i="8"/>
  <c r="J572" i="8"/>
  <c r="I572" i="8"/>
  <c r="J571" i="8"/>
  <c r="I571" i="8"/>
  <c r="J570" i="8"/>
  <c r="I570" i="8"/>
  <c r="J569" i="8"/>
  <c r="I569" i="8"/>
  <c r="J568" i="8"/>
  <c r="I568" i="8"/>
  <c r="J567" i="8"/>
  <c r="I567" i="8"/>
  <c r="J566" i="8"/>
  <c r="I566" i="8"/>
  <c r="J565" i="8"/>
  <c r="I565" i="8"/>
  <c r="J564" i="8"/>
  <c r="I564" i="8"/>
  <c r="J563" i="8"/>
  <c r="I563" i="8"/>
  <c r="J562" i="8"/>
  <c r="I562" i="8"/>
  <c r="J561" i="8"/>
  <c r="I561" i="8"/>
  <c r="J560" i="8"/>
  <c r="I560" i="8"/>
  <c r="J559" i="8"/>
  <c r="I559" i="8"/>
  <c r="J558" i="8"/>
  <c r="I558" i="8"/>
  <c r="J557" i="8"/>
  <c r="I557" i="8"/>
  <c r="J556" i="8"/>
  <c r="I556" i="8"/>
  <c r="J555" i="8"/>
  <c r="I555" i="8"/>
  <c r="J554" i="8"/>
  <c r="I554" i="8"/>
  <c r="J553" i="8"/>
  <c r="I553" i="8"/>
  <c r="J552" i="8"/>
  <c r="I552" i="8"/>
  <c r="J551" i="8"/>
  <c r="I551" i="8"/>
  <c r="J550" i="8"/>
  <c r="I550" i="8"/>
  <c r="J549" i="8"/>
  <c r="I549" i="8"/>
  <c r="J548" i="8"/>
  <c r="I548" i="8"/>
  <c r="J547" i="8"/>
  <c r="I547" i="8"/>
  <c r="J546" i="8"/>
  <c r="I546" i="8"/>
  <c r="J545" i="8"/>
  <c r="I545" i="8"/>
  <c r="J544" i="8"/>
  <c r="I544" i="8"/>
  <c r="J543" i="8"/>
  <c r="I543" i="8"/>
  <c r="J542" i="8"/>
  <c r="I542" i="8"/>
  <c r="J541" i="8"/>
  <c r="I541" i="8"/>
  <c r="J540" i="8"/>
  <c r="I540" i="8"/>
  <c r="J539" i="8"/>
  <c r="I539" i="8"/>
  <c r="J538" i="8"/>
  <c r="I538" i="8"/>
  <c r="J537" i="8"/>
  <c r="I537" i="8"/>
  <c r="J536" i="8"/>
  <c r="I536" i="8"/>
  <c r="J535" i="8"/>
  <c r="I535" i="8"/>
  <c r="J534" i="8"/>
  <c r="I534" i="8"/>
  <c r="J533" i="8"/>
  <c r="I533" i="8"/>
  <c r="J532" i="8"/>
  <c r="I532" i="8"/>
  <c r="J531" i="8"/>
  <c r="I531" i="8"/>
  <c r="J530" i="8"/>
  <c r="I530" i="8"/>
  <c r="J529" i="8"/>
  <c r="I529" i="8"/>
  <c r="J528" i="8"/>
  <c r="I528" i="8"/>
  <c r="J527" i="8"/>
  <c r="I527" i="8"/>
  <c r="J526" i="8"/>
  <c r="I526" i="8"/>
  <c r="J525" i="8"/>
  <c r="I525" i="8"/>
  <c r="J524" i="8"/>
  <c r="I524" i="8"/>
  <c r="J523" i="8"/>
  <c r="I523" i="8"/>
  <c r="J522" i="8"/>
  <c r="I522" i="8"/>
  <c r="J521" i="8"/>
  <c r="I521" i="8"/>
  <c r="J520" i="8"/>
  <c r="I520" i="8"/>
  <c r="J519" i="8"/>
  <c r="I519" i="8"/>
  <c r="O15" i="5"/>
  <c r="G10" i="13"/>
  <c r="G14" i="13"/>
  <c r="G13" i="13"/>
  <c r="G12" i="13"/>
  <c r="G11" i="13"/>
  <c r="G9" i="13"/>
  <c r="G8" i="13"/>
  <c r="G7" i="13"/>
  <c r="G6" i="13"/>
  <c r="G5" i="13"/>
  <c r="G4" i="13"/>
  <c r="G2" i="13"/>
  <c r="AC586" i="8" l="1"/>
  <c r="AI586" i="8" s="1"/>
  <c r="Y584" i="8"/>
  <c r="AC584" i="8" s="1"/>
  <c r="Y585" i="8"/>
  <c r="B20" i="4"/>
  <c r="AC518" i="8"/>
  <c r="AI518" i="8" s="1"/>
  <c r="X518" i="8"/>
  <c r="X517" i="8"/>
  <c r="Y517" i="8" s="1"/>
  <c r="X516" i="8"/>
  <c r="X515" i="8"/>
  <c r="X514" i="8"/>
  <c r="X513" i="8"/>
  <c r="Y513" i="8" s="1"/>
  <c r="AI513" i="8" s="1"/>
  <c r="J518" i="8"/>
  <c r="I518" i="8"/>
  <c r="J517" i="8"/>
  <c r="I517" i="8"/>
  <c r="J516" i="8"/>
  <c r="I516" i="8"/>
  <c r="J515" i="8"/>
  <c r="I515" i="8"/>
  <c r="J514" i="8"/>
  <c r="I514" i="8"/>
  <c r="J513" i="8"/>
  <c r="I513" i="8"/>
  <c r="J512" i="8"/>
  <c r="I512" i="8"/>
  <c r="J511" i="8"/>
  <c r="I511" i="8"/>
  <c r="J510" i="8"/>
  <c r="I510" i="8"/>
  <c r="J509" i="8"/>
  <c r="I509" i="8"/>
  <c r="J508" i="8"/>
  <c r="I508" i="8"/>
  <c r="J507" i="8"/>
  <c r="I507" i="8"/>
  <c r="J506" i="8"/>
  <c r="I506" i="8"/>
  <c r="J505" i="8"/>
  <c r="I505" i="8"/>
  <c r="J504" i="8"/>
  <c r="I504" i="8"/>
  <c r="J503" i="8"/>
  <c r="I503" i="8"/>
  <c r="J502" i="8"/>
  <c r="I502" i="8"/>
  <c r="J501" i="8"/>
  <c r="I501" i="8"/>
  <c r="J500" i="8"/>
  <c r="I500" i="8"/>
  <c r="J499" i="8"/>
  <c r="I499" i="8"/>
  <c r="J498" i="8"/>
  <c r="I498" i="8"/>
  <c r="J497" i="8"/>
  <c r="I497" i="8"/>
  <c r="J496" i="8"/>
  <c r="I496" i="8"/>
  <c r="J495" i="8"/>
  <c r="I495" i="8"/>
  <c r="J494" i="8"/>
  <c r="I494" i="8"/>
  <c r="J493" i="8"/>
  <c r="I493" i="8"/>
  <c r="J492" i="8"/>
  <c r="I492" i="8"/>
  <c r="J491" i="8"/>
  <c r="I491" i="8"/>
  <c r="J490" i="8"/>
  <c r="I490" i="8"/>
  <c r="J489" i="8"/>
  <c r="I489" i="8"/>
  <c r="J488" i="8"/>
  <c r="I488" i="8"/>
  <c r="J487" i="8"/>
  <c r="I487" i="8"/>
  <c r="J486" i="8"/>
  <c r="I486" i="8"/>
  <c r="J485" i="8"/>
  <c r="I485" i="8"/>
  <c r="J484" i="8"/>
  <c r="I484" i="8"/>
  <c r="J483" i="8"/>
  <c r="I483" i="8"/>
  <c r="J482" i="8"/>
  <c r="I482" i="8"/>
  <c r="J481" i="8"/>
  <c r="I481" i="8"/>
  <c r="J480" i="8"/>
  <c r="I480" i="8"/>
  <c r="J479" i="8"/>
  <c r="I479" i="8"/>
  <c r="J478" i="8"/>
  <c r="I478" i="8"/>
  <c r="J477" i="8"/>
  <c r="I477" i="8"/>
  <c r="J476" i="8"/>
  <c r="I476" i="8"/>
  <c r="J475" i="8"/>
  <c r="I475" i="8"/>
  <c r="J474" i="8"/>
  <c r="I474" i="8"/>
  <c r="J473" i="8"/>
  <c r="I473" i="8"/>
  <c r="J472" i="8"/>
  <c r="I472" i="8"/>
  <c r="J471" i="8"/>
  <c r="I471" i="8"/>
  <c r="J470" i="8"/>
  <c r="I470" i="8"/>
  <c r="J469" i="8"/>
  <c r="I469" i="8"/>
  <c r="J468" i="8"/>
  <c r="I468" i="8"/>
  <c r="J467" i="8"/>
  <c r="I467" i="8"/>
  <c r="J466" i="8"/>
  <c r="I466" i="8"/>
  <c r="J465" i="8"/>
  <c r="I465" i="8"/>
  <c r="J464" i="8"/>
  <c r="I464" i="8"/>
  <c r="J463" i="8"/>
  <c r="I463" i="8"/>
  <c r="J462" i="8"/>
  <c r="I462" i="8"/>
  <c r="J461" i="8"/>
  <c r="I461" i="8"/>
  <c r="J460" i="8"/>
  <c r="I460" i="8"/>
  <c r="J459" i="8"/>
  <c r="I459" i="8"/>
  <c r="J458" i="8"/>
  <c r="I458" i="8"/>
  <c r="J457" i="8"/>
  <c r="I457" i="8"/>
  <c r="J456" i="8"/>
  <c r="I456" i="8"/>
  <c r="J455" i="8"/>
  <c r="I455" i="8"/>
  <c r="J454" i="8"/>
  <c r="I454" i="8"/>
  <c r="J453" i="8"/>
  <c r="I453" i="8"/>
  <c r="J452" i="8"/>
  <c r="I452" i="8"/>
  <c r="J451" i="8"/>
  <c r="I451" i="8"/>
  <c r="J450" i="8"/>
  <c r="I450" i="8"/>
  <c r="J449" i="8"/>
  <c r="I449" i="8"/>
  <c r="J448" i="8"/>
  <c r="I448" i="8"/>
  <c r="J447" i="8"/>
  <c r="I447" i="8"/>
  <c r="J446" i="8"/>
  <c r="I446" i="8"/>
  <c r="J145" i="9"/>
  <c r="I145" i="9"/>
  <c r="J144" i="9"/>
  <c r="I144" i="9"/>
  <c r="J143" i="9"/>
  <c r="I143" i="9"/>
  <c r="J142" i="9"/>
  <c r="I142" i="9"/>
  <c r="J141" i="9"/>
  <c r="I141" i="9"/>
  <c r="J140" i="9"/>
  <c r="I140" i="9"/>
  <c r="J139" i="9"/>
  <c r="I139" i="9"/>
  <c r="J138" i="9"/>
  <c r="I138" i="9"/>
  <c r="J137" i="9"/>
  <c r="I137" i="9"/>
  <c r="J136" i="9"/>
  <c r="I136" i="9"/>
  <c r="J135" i="9"/>
  <c r="I135" i="9"/>
  <c r="J134" i="9"/>
  <c r="I134" i="9"/>
  <c r="J133" i="9"/>
  <c r="I133" i="9"/>
  <c r="J132" i="9"/>
  <c r="I132" i="9"/>
  <c r="J131" i="9"/>
  <c r="I131" i="9"/>
  <c r="J130" i="9"/>
  <c r="I130" i="9"/>
  <c r="J129" i="9"/>
  <c r="I129" i="9"/>
  <c r="J128" i="9"/>
  <c r="I128" i="9"/>
  <c r="J127" i="9"/>
  <c r="I127" i="9"/>
  <c r="J126" i="9"/>
  <c r="I126" i="9"/>
  <c r="R10" i="5"/>
  <c r="AC585" i="8" l="1"/>
  <c r="AI585" i="8" s="1"/>
  <c r="AI584" i="8"/>
  <c r="AC517" i="8"/>
  <c r="AI517" i="8" s="1"/>
  <c r="Y514" i="8"/>
  <c r="AC514" i="8" s="1"/>
  <c r="Y515" i="8"/>
  <c r="AC515" i="8" s="1"/>
  <c r="Y516" i="8"/>
  <c r="AC516" i="8" s="1"/>
  <c r="F39" i="7"/>
  <c r="H39" i="7"/>
  <c r="I38" i="7"/>
  <c r="J38" i="7"/>
  <c r="F38" i="7"/>
  <c r="H38" i="7"/>
  <c r="H37" i="7"/>
  <c r="F37" i="7"/>
  <c r="H36" i="7"/>
  <c r="F36" i="7"/>
  <c r="X445" i="8"/>
  <c r="Y445" i="8" s="1"/>
  <c r="X444" i="8"/>
  <c r="X443" i="8"/>
  <c r="P14" i="6"/>
  <c r="U14" i="6" s="1"/>
  <c r="P13" i="6"/>
  <c r="U13" i="6" s="1"/>
  <c r="P12" i="6"/>
  <c r="U12" i="6" s="1"/>
  <c r="P11" i="6"/>
  <c r="P10" i="6"/>
  <c r="U10" i="6" s="1"/>
  <c r="P9" i="6"/>
  <c r="P8" i="6"/>
  <c r="P7" i="6"/>
  <c r="P6" i="6"/>
  <c r="P5" i="6"/>
  <c r="P4" i="6"/>
  <c r="P3" i="6"/>
  <c r="U9" i="6"/>
  <c r="U8" i="6"/>
  <c r="U7" i="6"/>
  <c r="U6" i="6"/>
  <c r="U5" i="6"/>
  <c r="U4" i="6"/>
  <c r="U3" i="6"/>
  <c r="X442" i="8"/>
  <c r="Y442" i="8" s="1"/>
  <c r="AI442" i="8" s="1"/>
  <c r="AC435" i="8"/>
  <c r="AC415" i="8"/>
  <c r="AC412" i="8"/>
  <c r="Y435" i="8"/>
  <c r="Y415" i="8"/>
  <c r="Y412" i="8"/>
  <c r="J32" i="5"/>
  <c r="I32" i="5"/>
  <c r="J31" i="5"/>
  <c r="I31" i="5"/>
  <c r="J445" i="8"/>
  <c r="I445" i="8"/>
  <c r="J444" i="8"/>
  <c r="I444" i="8"/>
  <c r="J443" i="8"/>
  <c r="I443" i="8"/>
  <c r="J442" i="8"/>
  <c r="I442" i="8"/>
  <c r="J441" i="8"/>
  <c r="I441" i="8"/>
  <c r="J440" i="8"/>
  <c r="I440" i="8"/>
  <c r="J439" i="8"/>
  <c r="I439" i="8"/>
  <c r="J438" i="8"/>
  <c r="I438" i="8"/>
  <c r="J437" i="8"/>
  <c r="I437" i="8"/>
  <c r="J436" i="8"/>
  <c r="I436" i="8"/>
  <c r="J435" i="8"/>
  <c r="I435" i="8"/>
  <c r="J434" i="8"/>
  <c r="I434" i="8"/>
  <c r="J433" i="8"/>
  <c r="I433" i="8"/>
  <c r="J432" i="8"/>
  <c r="I432" i="8"/>
  <c r="J431" i="8"/>
  <c r="I431" i="8"/>
  <c r="J430" i="8"/>
  <c r="I430" i="8"/>
  <c r="J429" i="8"/>
  <c r="I429" i="8"/>
  <c r="J428" i="8"/>
  <c r="I428" i="8"/>
  <c r="J427" i="8"/>
  <c r="I427" i="8"/>
  <c r="J426" i="8"/>
  <c r="I426" i="8"/>
  <c r="J425" i="8"/>
  <c r="I425" i="8"/>
  <c r="J424" i="8"/>
  <c r="I424" i="8"/>
  <c r="J423" i="8"/>
  <c r="I423" i="8"/>
  <c r="J422" i="8"/>
  <c r="I422" i="8"/>
  <c r="J421" i="8"/>
  <c r="I421" i="8"/>
  <c r="J420" i="8"/>
  <c r="I420" i="8"/>
  <c r="J419" i="8"/>
  <c r="I419" i="8"/>
  <c r="J418" i="8"/>
  <c r="I418" i="8"/>
  <c r="J417" i="8"/>
  <c r="I417" i="8"/>
  <c r="J416" i="8"/>
  <c r="I416" i="8"/>
  <c r="J415" i="8"/>
  <c r="I415" i="8"/>
  <c r="J414" i="8"/>
  <c r="I414" i="8"/>
  <c r="J413" i="8"/>
  <c r="I413" i="8"/>
  <c r="J412" i="8"/>
  <c r="I412" i="8"/>
  <c r="J411" i="8"/>
  <c r="I411" i="8"/>
  <c r="J410" i="8"/>
  <c r="I410" i="8"/>
  <c r="J409" i="8"/>
  <c r="I409" i="8"/>
  <c r="J408" i="8"/>
  <c r="I408" i="8"/>
  <c r="J407" i="8"/>
  <c r="I407" i="8"/>
  <c r="J406" i="8"/>
  <c r="I406" i="8"/>
  <c r="J405" i="8"/>
  <c r="I405" i="8"/>
  <c r="J404" i="8"/>
  <c r="I404" i="8"/>
  <c r="J403" i="8"/>
  <c r="I403" i="8"/>
  <c r="J402" i="8"/>
  <c r="I402" i="8"/>
  <c r="J401" i="8"/>
  <c r="I401" i="8"/>
  <c r="J400" i="8"/>
  <c r="I400" i="8"/>
  <c r="J399" i="8"/>
  <c r="I399" i="8"/>
  <c r="J398" i="8"/>
  <c r="I398" i="8"/>
  <c r="J397" i="8"/>
  <c r="I397" i="8"/>
  <c r="J396" i="8"/>
  <c r="I396" i="8"/>
  <c r="J395" i="8"/>
  <c r="I395" i="8"/>
  <c r="J394" i="8"/>
  <c r="I394" i="8"/>
  <c r="J393" i="8"/>
  <c r="I393" i="8"/>
  <c r="J392" i="8"/>
  <c r="I392" i="8"/>
  <c r="J125" i="9"/>
  <c r="I125" i="9"/>
  <c r="J124" i="9"/>
  <c r="I124" i="9"/>
  <c r="J123" i="9"/>
  <c r="I123" i="9"/>
  <c r="J122" i="9"/>
  <c r="I122" i="9"/>
  <c r="J121" i="9"/>
  <c r="I121" i="9"/>
  <c r="J120" i="9"/>
  <c r="I120" i="9"/>
  <c r="J119" i="9"/>
  <c r="I119" i="9"/>
  <c r="J118" i="9"/>
  <c r="I118" i="9"/>
  <c r="J117" i="9"/>
  <c r="I117" i="9"/>
  <c r="J116" i="9"/>
  <c r="I116" i="9"/>
  <c r="J115" i="9"/>
  <c r="I115" i="9"/>
  <c r="U11" i="6" l="1"/>
  <c r="P15" i="6"/>
  <c r="AI515" i="8"/>
  <c r="AI516" i="8"/>
  <c r="AI514" i="8"/>
  <c r="AC445" i="8"/>
  <c r="AI445" i="8" s="1"/>
  <c r="Y443" i="8"/>
  <c r="AC443" i="8" s="1"/>
  <c r="Y444" i="8"/>
  <c r="AC444" i="8" s="1"/>
  <c r="V35" i="3"/>
  <c r="V34" i="3"/>
  <c r="AI444" i="8" l="1"/>
  <c r="AI443" i="8"/>
  <c r="H35" i="7"/>
  <c r="F35" i="7"/>
  <c r="I33" i="7"/>
  <c r="J33" i="7" s="1"/>
  <c r="I29" i="7"/>
  <c r="I24" i="7"/>
  <c r="I20" i="7"/>
  <c r="I16" i="7"/>
  <c r="I14" i="7"/>
  <c r="N43" i="4"/>
  <c r="AC345" i="8" l="1"/>
  <c r="Y345" i="8"/>
  <c r="AC376" i="8"/>
  <c r="AC327" i="8"/>
  <c r="Y376" i="8"/>
  <c r="Y327" i="8"/>
  <c r="X391" i="8"/>
  <c r="Y391" i="8" s="1"/>
  <c r="X390" i="8"/>
  <c r="X389" i="8"/>
  <c r="X388" i="8"/>
  <c r="Y388" i="8" s="1"/>
  <c r="AI388" i="8" s="1"/>
  <c r="J391" i="8"/>
  <c r="I391" i="8"/>
  <c r="J390" i="8"/>
  <c r="I390" i="8"/>
  <c r="J389" i="8"/>
  <c r="I389" i="8"/>
  <c r="J388" i="8"/>
  <c r="I388" i="8"/>
  <c r="J30" i="5"/>
  <c r="I30" i="5"/>
  <c r="J29" i="5"/>
  <c r="I29" i="5"/>
  <c r="J387" i="8"/>
  <c r="I387" i="8"/>
  <c r="J386" i="8"/>
  <c r="I386" i="8"/>
  <c r="J385" i="8"/>
  <c r="I385" i="8"/>
  <c r="J384" i="8"/>
  <c r="I384" i="8"/>
  <c r="J383" i="8"/>
  <c r="I383" i="8"/>
  <c r="J382" i="8"/>
  <c r="I382" i="8"/>
  <c r="J381" i="8"/>
  <c r="I381" i="8"/>
  <c r="J380" i="8"/>
  <c r="I380" i="8"/>
  <c r="J379" i="8"/>
  <c r="I379" i="8"/>
  <c r="J378" i="8"/>
  <c r="I378" i="8"/>
  <c r="J377" i="8"/>
  <c r="I377" i="8"/>
  <c r="J376" i="8"/>
  <c r="I376" i="8"/>
  <c r="J375" i="8"/>
  <c r="I375" i="8"/>
  <c r="J374" i="8"/>
  <c r="I374" i="8"/>
  <c r="J373" i="8"/>
  <c r="I373" i="8"/>
  <c r="J372" i="8"/>
  <c r="I372" i="8"/>
  <c r="J371" i="8"/>
  <c r="I371" i="8"/>
  <c r="J370" i="8"/>
  <c r="I370" i="8"/>
  <c r="J369" i="8"/>
  <c r="I369" i="8"/>
  <c r="J368" i="8"/>
  <c r="I368" i="8"/>
  <c r="J367" i="8"/>
  <c r="I367" i="8"/>
  <c r="J366" i="8"/>
  <c r="I366" i="8"/>
  <c r="J365" i="8"/>
  <c r="I365" i="8"/>
  <c r="J364" i="8"/>
  <c r="I364" i="8"/>
  <c r="J363" i="8"/>
  <c r="I363" i="8"/>
  <c r="J362" i="8"/>
  <c r="I362" i="8"/>
  <c r="J361" i="8"/>
  <c r="I361" i="8"/>
  <c r="J360" i="8"/>
  <c r="I360" i="8"/>
  <c r="J359" i="8"/>
  <c r="I359" i="8"/>
  <c r="J358" i="8"/>
  <c r="I358" i="8"/>
  <c r="J357" i="8"/>
  <c r="I357" i="8"/>
  <c r="J356" i="8"/>
  <c r="I356" i="8"/>
  <c r="J355" i="8"/>
  <c r="I355" i="8"/>
  <c r="J354" i="8"/>
  <c r="I354" i="8"/>
  <c r="J353" i="8"/>
  <c r="I353" i="8"/>
  <c r="J352" i="8"/>
  <c r="I352" i="8"/>
  <c r="J351" i="8"/>
  <c r="I351" i="8"/>
  <c r="J350" i="8"/>
  <c r="I350" i="8"/>
  <c r="J349" i="8"/>
  <c r="I349" i="8"/>
  <c r="J348" i="8"/>
  <c r="I348" i="8"/>
  <c r="J347" i="8"/>
  <c r="I347" i="8"/>
  <c r="J346" i="8"/>
  <c r="I346" i="8"/>
  <c r="J345" i="8"/>
  <c r="I345" i="8"/>
  <c r="J344" i="8"/>
  <c r="I344" i="8"/>
  <c r="J343" i="8"/>
  <c r="I343" i="8"/>
  <c r="J342" i="8"/>
  <c r="I342" i="8"/>
  <c r="J341" i="8"/>
  <c r="I341" i="8"/>
  <c r="J340" i="8"/>
  <c r="I340" i="8"/>
  <c r="J339" i="8"/>
  <c r="I339" i="8"/>
  <c r="J338" i="8"/>
  <c r="I338" i="8"/>
  <c r="J337" i="8"/>
  <c r="I337" i="8"/>
  <c r="J336" i="8"/>
  <c r="I336" i="8"/>
  <c r="J335" i="8"/>
  <c r="I335" i="8"/>
  <c r="J334" i="8"/>
  <c r="I334" i="8"/>
  <c r="J333" i="8"/>
  <c r="I333" i="8"/>
  <c r="J332" i="8"/>
  <c r="I332" i="8"/>
  <c r="J331" i="8"/>
  <c r="I331" i="8"/>
  <c r="J330" i="8"/>
  <c r="I330" i="8"/>
  <c r="J329" i="8"/>
  <c r="I329" i="8"/>
  <c r="J328" i="8"/>
  <c r="I328" i="8"/>
  <c r="J327" i="8"/>
  <c r="I327" i="8"/>
  <c r="J326" i="8"/>
  <c r="I326" i="8"/>
  <c r="J325" i="8"/>
  <c r="I325" i="8"/>
  <c r="J324" i="8"/>
  <c r="I324" i="8"/>
  <c r="J323" i="8"/>
  <c r="I323" i="8"/>
  <c r="J322" i="8"/>
  <c r="I322" i="8"/>
  <c r="J321" i="8"/>
  <c r="I321" i="8"/>
  <c r="J320" i="8"/>
  <c r="I320" i="8"/>
  <c r="J319" i="8"/>
  <c r="I319" i="8"/>
  <c r="J318" i="8"/>
  <c r="I318" i="8"/>
  <c r="J317" i="8"/>
  <c r="I317" i="8"/>
  <c r="J316" i="8"/>
  <c r="I316" i="8"/>
  <c r="J315" i="8"/>
  <c r="I315" i="8"/>
  <c r="J314" i="8"/>
  <c r="I314" i="8"/>
  <c r="J313" i="8"/>
  <c r="I313" i="8"/>
  <c r="J312" i="8"/>
  <c r="I312" i="8"/>
  <c r="J311" i="8"/>
  <c r="I311" i="8"/>
  <c r="J29" i="7"/>
  <c r="J114" i="9"/>
  <c r="I114" i="9"/>
  <c r="J113" i="9"/>
  <c r="I113" i="9"/>
  <c r="J112" i="9"/>
  <c r="I112" i="9"/>
  <c r="J111" i="9"/>
  <c r="I111" i="9"/>
  <c r="J110" i="9"/>
  <c r="I110" i="9"/>
  <c r="J109" i="9"/>
  <c r="I109" i="9"/>
  <c r="J108" i="9"/>
  <c r="I108" i="9"/>
  <c r="J107" i="9"/>
  <c r="I107" i="9"/>
  <c r="J106" i="9"/>
  <c r="I106" i="9"/>
  <c r="J105" i="9"/>
  <c r="I105" i="9"/>
  <c r="J104" i="9"/>
  <c r="I104" i="9"/>
  <c r="J103" i="9"/>
  <c r="I103" i="9"/>
  <c r="J102" i="9"/>
  <c r="I102" i="9"/>
  <c r="J101" i="9"/>
  <c r="I101" i="9"/>
  <c r="J100" i="9"/>
  <c r="I100" i="9"/>
  <c r="J99" i="9"/>
  <c r="I99" i="9"/>
  <c r="J98" i="9"/>
  <c r="I98" i="9"/>
  <c r="J97" i="9"/>
  <c r="I97" i="9"/>
  <c r="Y390" i="8" l="1"/>
  <c r="AC390" i="8" s="1"/>
  <c r="Y389" i="8"/>
  <c r="AC389" i="8" s="1"/>
  <c r="AC391" i="8"/>
  <c r="AI391" i="8" s="1"/>
  <c r="T8" i="6"/>
  <c r="S8" i="6"/>
  <c r="S15" i="6" s="1"/>
  <c r="T7" i="6"/>
  <c r="S7" i="6"/>
  <c r="S6" i="6"/>
  <c r="T6" i="6"/>
  <c r="E26" i="6"/>
  <c r="E28" i="6" s="1"/>
  <c r="E33" i="6"/>
  <c r="T15" i="6"/>
  <c r="Z5" i="5"/>
  <c r="Z15" i="5" s="1"/>
  <c r="AA5" i="5"/>
  <c r="AA15" i="5" s="1"/>
  <c r="E35" i="6" l="1"/>
  <c r="AI390" i="8"/>
  <c r="AI389" i="8"/>
  <c r="E29" i="6"/>
  <c r="E37" i="6" l="1"/>
  <c r="W35" i="3"/>
  <c r="W34" i="3"/>
  <c r="M22" i="4" l="1"/>
  <c r="L22" i="4"/>
  <c r="K22" i="4"/>
  <c r="J22" i="4"/>
  <c r="I22" i="4"/>
  <c r="H22" i="4"/>
  <c r="G22" i="4"/>
  <c r="F22" i="4"/>
  <c r="E22" i="4"/>
  <c r="D22" i="4"/>
  <c r="C22" i="4"/>
  <c r="M20" i="4"/>
  <c r="L20" i="4"/>
  <c r="K20" i="4"/>
  <c r="J20" i="4"/>
  <c r="I20" i="4"/>
  <c r="H20" i="4"/>
  <c r="G20" i="4"/>
  <c r="F20" i="4"/>
  <c r="E20" i="4"/>
  <c r="D20" i="4"/>
  <c r="C20" i="4"/>
  <c r="G81" i="3"/>
  <c r="N64" i="3"/>
  <c r="M64" i="3"/>
  <c r="L64" i="3"/>
  <c r="K64" i="3"/>
  <c r="J64" i="3"/>
  <c r="I64" i="3"/>
  <c r="H64" i="3"/>
  <c r="G64" i="3"/>
  <c r="F64" i="3"/>
  <c r="E64" i="3"/>
  <c r="D64" i="3"/>
  <c r="C64" i="3"/>
  <c r="H76" i="3"/>
  <c r="G76" i="3"/>
  <c r="J28" i="5"/>
  <c r="I28" i="5"/>
  <c r="J27" i="5"/>
  <c r="I27" i="5"/>
  <c r="AI310" i="8"/>
  <c r="X310" i="8"/>
  <c r="X309" i="8"/>
  <c r="Y309" i="8" s="1"/>
  <c r="X308" i="8"/>
  <c r="X307" i="8"/>
  <c r="AI306" i="8"/>
  <c r="X306" i="8"/>
  <c r="AI305" i="8"/>
  <c r="X305" i="8"/>
  <c r="AI304" i="8"/>
  <c r="X304" i="8"/>
  <c r="AC285" i="8"/>
  <c r="Y285" i="8"/>
  <c r="J310" i="8"/>
  <c r="I310" i="8"/>
  <c r="J309" i="8"/>
  <c r="I309" i="8"/>
  <c r="J308" i="8"/>
  <c r="I308" i="8"/>
  <c r="J307" i="8"/>
  <c r="I307" i="8"/>
  <c r="J306" i="8"/>
  <c r="I306" i="8"/>
  <c r="J305" i="8"/>
  <c r="I305" i="8"/>
  <c r="J304" i="8"/>
  <c r="I304" i="8"/>
  <c r="J303" i="8"/>
  <c r="I303" i="8"/>
  <c r="J302" i="8"/>
  <c r="I302" i="8"/>
  <c r="J301" i="8"/>
  <c r="I301" i="8"/>
  <c r="J300" i="8"/>
  <c r="I300" i="8"/>
  <c r="J299" i="8"/>
  <c r="I299" i="8"/>
  <c r="J298" i="8"/>
  <c r="I298" i="8"/>
  <c r="J297" i="8"/>
  <c r="I297" i="8"/>
  <c r="J296" i="8"/>
  <c r="I296" i="8"/>
  <c r="J295" i="8"/>
  <c r="I295" i="8"/>
  <c r="J294" i="8"/>
  <c r="I294" i="8"/>
  <c r="J293" i="8"/>
  <c r="I293" i="8"/>
  <c r="J292" i="8"/>
  <c r="I292" i="8"/>
  <c r="J291" i="8"/>
  <c r="I291" i="8"/>
  <c r="J290" i="8"/>
  <c r="I290" i="8"/>
  <c r="J289" i="8"/>
  <c r="I289" i="8"/>
  <c r="J288" i="8"/>
  <c r="I288" i="8"/>
  <c r="J287" i="8"/>
  <c r="I287" i="8"/>
  <c r="J286" i="8"/>
  <c r="I286" i="8"/>
  <c r="J285" i="8"/>
  <c r="I285" i="8"/>
  <c r="J284" i="8"/>
  <c r="I284" i="8"/>
  <c r="J283" i="8"/>
  <c r="I283" i="8"/>
  <c r="J282" i="8"/>
  <c r="I282" i="8"/>
  <c r="J281" i="8"/>
  <c r="I281" i="8"/>
  <c r="J280" i="8"/>
  <c r="I280" i="8"/>
  <c r="J279" i="8"/>
  <c r="I279" i="8"/>
  <c r="J278" i="8"/>
  <c r="I278" i="8"/>
  <c r="J277" i="8"/>
  <c r="I277" i="8"/>
  <c r="J276" i="8"/>
  <c r="I276" i="8"/>
  <c r="J275" i="8"/>
  <c r="I275" i="8"/>
  <c r="J274" i="8"/>
  <c r="I274" i="8"/>
  <c r="J273" i="8"/>
  <c r="I273" i="8"/>
  <c r="J272" i="8"/>
  <c r="I272" i="8"/>
  <c r="J271" i="8"/>
  <c r="I271" i="8"/>
  <c r="J270" i="8"/>
  <c r="I270" i="8"/>
  <c r="J269" i="8"/>
  <c r="I269" i="8"/>
  <c r="J268" i="8"/>
  <c r="I268" i="8"/>
  <c r="J267" i="8"/>
  <c r="I267" i="8"/>
  <c r="J266" i="8"/>
  <c r="I266" i="8"/>
  <c r="J265" i="8"/>
  <c r="I265" i="8"/>
  <c r="J264" i="8"/>
  <c r="I264" i="8"/>
  <c r="J263" i="8"/>
  <c r="I263" i="8"/>
  <c r="J262" i="8"/>
  <c r="I262" i="8"/>
  <c r="J261" i="8"/>
  <c r="I261" i="8"/>
  <c r="J260" i="8"/>
  <c r="I260" i="8"/>
  <c r="J259" i="8"/>
  <c r="I259" i="8"/>
  <c r="J258" i="8"/>
  <c r="I258" i="8"/>
  <c r="J257" i="8"/>
  <c r="I257" i="8"/>
  <c r="J256" i="8"/>
  <c r="I256" i="8"/>
  <c r="J255" i="8"/>
  <c r="I255" i="8"/>
  <c r="J254" i="8"/>
  <c r="I254" i="8"/>
  <c r="J253" i="8"/>
  <c r="I253" i="8"/>
  <c r="J252" i="8"/>
  <c r="I252" i="8"/>
  <c r="J251" i="8"/>
  <c r="I251" i="8"/>
  <c r="J250" i="8"/>
  <c r="I250" i="8"/>
  <c r="J249" i="8"/>
  <c r="I249" i="8"/>
  <c r="J248" i="8"/>
  <c r="I248" i="8"/>
  <c r="J247" i="8"/>
  <c r="I247" i="8"/>
  <c r="J246" i="8"/>
  <c r="I246" i="8"/>
  <c r="J96" i="9"/>
  <c r="I96" i="9"/>
  <c r="J95" i="9"/>
  <c r="I95" i="9"/>
  <c r="J94" i="9"/>
  <c r="I94" i="9"/>
  <c r="J93" i="9"/>
  <c r="I93" i="9"/>
  <c r="J92" i="9"/>
  <c r="I92" i="9"/>
  <c r="J91" i="9"/>
  <c r="I91" i="9"/>
  <c r="J90" i="9"/>
  <c r="I90" i="9"/>
  <c r="J89" i="9"/>
  <c r="I89" i="9"/>
  <c r="J88" i="9"/>
  <c r="I88" i="9"/>
  <c r="J87" i="9"/>
  <c r="I87" i="9"/>
  <c r="J86" i="9"/>
  <c r="I86" i="9"/>
  <c r="J85" i="9"/>
  <c r="I85" i="9"/>
  <c r="J84" i="9"/>
  <c r="I84" i="9"/>
  <c r="N35" i="4"/>
  <c r="N34" i="4"/>
  <c r="N32" i="4"/>
  <c r="N31" i="4"/>
  <c r="N29" i="4"/>
  <c r="N28" i="4"/>
  <c r="N26" i="4"/>
  <c r="N25" i="4"/>
  <c r="N7" i="4"/>
  <c r="N6" i="4"/>
  <c r="Y307" i="8" l="1"/>
  <c r="AC307" i="8" s="1"/>
  <c r="AI307" i="8" s="1"/>
  <c r="Y308" i="8"/>
  <c r="AC308" i="8" s="1"/>
  <c r="N20" i="4"/>
  <c r="Q20" i="4" s="1"/>
  <c r="N22" i="4"/>
  <c r="Q22" i="4" s="1"/>
  <c r="AC309" i="8"/>
  <c r="AI309" i="8" s="1"/>
  <c r="N8" i="4"/>
  <c r="M39" i="4"/>
  <c r="L39" i="4"/>
  <c r="K39" i="4"/>
  <c r="J39" i="4"/>
  <c r="I39" i="4"/>
  <c r="H39" i="4"/>
  <c r="G39" i="4"/>
  <c r="F39" i="4"/>
  <c r="E39" i="4"/>
  <c r="D39" i="4"/>
  <c r="C39" i="4"/>
  <c r="M38" i="4"/>
  <c r="L38" i="4"/>
  <c r="K38" i="4"/>
  <c r="J38" i="4"/>
  <c r="I38" i="4"/>
  <c r="H38" i="4"/>
  <c r="G38" i="4"/>
  <c r="F38" i="4"/>
  <c r="E38" i="4"/>
  <c r="D38" i="4"/>
  <c r="C38" i="4"/>
  <c r="B39" i="4"/>
  <c r="B38" i="4"/>
  <c r="M36" i="4"/>
  <c r="L36" i="4"/>
  <c r="K36" i="4"/>
  <c r="J36" i="4"/>
  <c r="I36" i="4"/>
  <c r="H36" i="4"/>
  <c r="G36" i="4"/>
  <c r="F36" i="4"/>
  <c r="E36" i="4"/>
  <c r="D36" i="4"/>
  <c r="C36" i="4"/>
  <c r="B36" i="4"/>
  <c r="M33" i="4"/>
  <c r="K33" i="4"/>
  <c r="J33" i="4"/>
  <c r="I33" i="4"/>
  <c r="H33" i="4"/>
  <c r="G33" i="4"/>
  <c r="F33" i="4"/>
  <c r="E33" i="4"/>
  <c r="D33" i="4"/>
  <c r="C33" i="4"/>
  <c r="B33" i="4"/>
  <c r="M30" i="4"/>
  <c r="M42" i="4" s="1"/>
  <c r="L30" i="4"/>
  <c r="L42" i="4" s="1"/>
  <c r="K30" i="4"/>
  <c r="J30" i="4"/>
  <c r="I30" i="4"/>
  <c r="H30" i="4"/>
  <c r="G30" i="4"/>
  <c r="F30" i="4"/>
  <c r="E30" i="4"/>
  <c r="D30" i="4"/>
  <c r="C30" i="4"/>
  <c r="B30" i="4"/>
  <c r="M27" i="4"/>
  <c r="L27" i="4"/>
  <c r="K27" i="4"/>
  <c r="J27" i="4"/>
  <c r="I27" i="4"/>
  <c r="H27" i="4"/>
  <c r="G27" i="4"/>
  <c r="F27" i="4"/>
  <c r="E27" i="4"/>
  <c r="D27" i="4"/>
  <c r="C27" i="4"/>
  <c r="B27" i="4"/>
  <c r="J82" i="9"/>
  <c r="I82" i="9"/>
  <c r="J81" i="9"/>
  <c r="I81" i="9"/>
  <c r="J80" i="9"/>
  <c r="I80" i="9"/>
  <c r="J79" i="9"/>
  <c r="I79" i="9"/>
  <c r="J78" i="9"/>
  <c r="I78" i="9"/>
  <c r="J77" i="9"/>
  <c r="I77" i="9"/>
  <c r="J76" i="9"/>
  <c r="I76" i="9"/>
  <c r="J75" i="9"/>
  <c r="I75" i="9"/>
  <c r="J74" i="9"/>
  <c r="I74" i="9"/>
  <c r="J73" i="9"/>
  <c r="I73" i="9"/>
  <c r="J72" i="9"/>
  <c r="I72" i="9"/>
  <c r="J71" i="9"/>
  <c r="I71" i="9"/>
  <c r="J70" i="9"/>
  <c r="I70" i="9"/>
  <c r="J69" i="9"/>
  <c r="I69" i="9"/>
  <c r="J68" i="9"/>
  <c r="I68" i="9"/>
  <c r="J67" i="9"/>
  <c r="I67" i="9"/>
  <c r="J66" i="9"/>
  <c r="I66" i="9"/>
  <c r="J65" i="9"/>
  <c r="I65" i="9"/>
  <c r="J64" i="9"/>
  <c r="I64" i="9"/>
  <c r="J63" i="9"/>
  <c r="I63" i="9"/>
  <c r="J62" i="9"/>
  <c r="I62" i="9"/>
  <c r="J61" i="9"/>
  <c r="I61" i="9"/>
  <c r="J60" i="9"/>
  <c r="I60" i="9"/>
  <c r="J59" i="9"/>
  <c r="I59" i="9"/>
  <c r="J58" i="9"/>
  <c r="I58" i="9"/>
  <c r="J57" i="9"/>
  <c r="I57" i="9"/>
  <c r="J56" i="9"/>
  <c r="I56" i="9"/>
  <c r="J55" i="9"/>
  <c r="I55" i="9"/>
  <c r="J54" i="9"/>
  <c r="I54" i="9"/>
  <c r="J53" i="9"/>
  <c r="I53" i="9"/>
  <c r="J52" i="9"/>
  <c r="I52" i="9"/>
  <c r="J51" i="9"/>
  <c r="I51" i="9"/>
  <c r="J50" i="9"/>
  <c r="I50" i="9"/>
  <c r="J49" i="9"/>
  <c r="I49" i="9"/>
  <c r="J48" i="9"/>
  <c r="I48" i="9"/>
  <c r="J47" i="9"/>
  <c r="I47" i="9"/>
  <c r="J46" i="9"/>
  <c r="I46" i="9"/>
  <c r="J45" i="9"/>
  <c r="I45" i="9"/>
  <c r="J44" i="9"/>
  <c r="I44" i="9"/>
  <c r="J43" i="9"/>
  <c r="I43" i="9"/>
  <c r="J42" i="9"/>
  <c r="I42" i="9"/>
  <c r="J41" i="9"/>
  <c r="I41" i="9"/>
  <c r="J40" i="9"/>
  <c r="I40" i="9"/>
  <c r="J39" i="9"/>
  <c r="I39" i="9"/>
  <c r="J38" i="9"/>
  <c r="I38" i="9"/>
  <c r="J37" i="9"/>
  <c r="I37" i="9"/>
  <c r="J36" i="9"/>
  <c r="I36" i="9"/>
  <c r="J35" i="9"/>
  <c r="I35" i="9"/>
  <c r="J34" i="9"/>
  <c r="I34" i="9"/>
  <c r="J33" i="9"/>
  <c r="I33" i="9"/>
  <c r="J32" i="9"/>
  <c r="I32" i="9"/>
  <c r="J31" i="9"/>
  <c r="I31" i="9"/>
  <c r="J30" i="9"/>
  <c r="I30" i="9"/>
  <c r="J29" i="9"/>
  <c r="I29" i="9"/>
  <c r="J28" i="9"/>
  <c r="I28" i="9"/>
  <c r="J27" i="9"/>
  <c r="I27" i="9"/>
  <c r="J26" i="9"/>
  <c r="I26" i="9"/>
  <c r="J25" i="9"/>
  <c r="I25" i="9"/>
  <c r="J24" i="9"/>
  <c r="I24" i="9"/>
  <c r="J23" i="9"/>
  <c r="I23" i="9"/>
  <c r="J22" i="9"/>
  <c r="I22" i="9"/>
  <c r="J21" i="9"/>
  <c r="I21" i="9"/>
  <c r="J20" i="9"/>
  <c r="I20" i="9"/>
  <c r="J19" i="9"/>
  <c r="I19" i="9"/>
  <c r="J18" i="9"/>
  <c r="I18" i="9"/>
  <c r="J17" i="9"/>
  <c r="I17" i="9"/>
  <c r="J16" i="9"/>
  <c r="I16" i="9"/>
  <c r="J15" i="9"/>
  <c r="I15" i="9"/>
  <c r="J14" i="9"/>
  <c r="I14" i="9"/>
  <c r="J13" i="9"/>
  <c r="I13" i="9"/>
  <c r="J12" i="9"/>
  <c r="I12" i="9"/>
  <c r="J11" i="9"/>
  <c r="I11" i="9"/>
  <c r="J10" i="9"/>
  <c r="I10" i="9"/>
  <c r="J9" i="9"/>
  <c r="I9" i="9"/>
  <c r="J8" i="9"/>
  <c r="I8" i="9"/>
  <c r="J7" i="9"/>
  <c r="I7" i="9"/>
  <c r="J6" i="9"/>
  <c r="I6" i="9"/>
  <c r="J5" i="9"/>
  <c r="I5" i="9"/>
  <c r="J4" i="9"/>
  <c r="I4" i="9"/>
  <c r="J3" i="9"/>
  <c r="I3" i="9"/>
  <c r="J244" i="8"/>
  <c r="I244" i="8"/>
  <c r="J243" i="8"/>
  <c r="I243" i="8"/>
  <c r="J242" i="8"/>
  <c r="I242" i="8"/>
  <c r="J241" i="8"/>
  <c r="I241" i="8"/>
  <c r="J240" i="8"/>
  <c r="I240" i="8"/>
  <c r="J239" i="8"/>
  <c r="I239" i="8"/>
  <c r="J238" i="8"/>
  <c r="I238" i="8"/>
  <c r="J237" i="8"/>
  <c r="I237" i="8"/>
  <c r="J236" i="8"/>
  <c r="I236" i="8"/>
  <c r="J235" i="8"/>
  <c r="I235" i="8"/>
  <c r="J234" i="8"/>
  <c r="I234" i="8"/>
  <c r="J233" i="8"/>
  <c r="I233" i="8"/>
  <c r="J232" i="8"/>
  <c r="I232" i="8"/>
  <c r="J231" i="8"/>
  <c r="I231" i="8"/>
  <c r="J230" i="8"/>
  <c r="I230" i="8"/>
  <c r="J229" i="8"/>
  <c r="I229" i="8"/>
  <c r="J228" i="8"/>
  <c r="I228" i="8"/>
  <c r="J227" i="8"/>
  <c r="I227" i="8"/>
  <c r="J226" i="8"/>
  <c r="I226" i="8"/>
  <c r="J225" i="8"/>
  <c r="I225" i="8"/>
  <c r="J224" i="8"/>
  <c r="I224" i="8"/>
  <c r="J223" i="8"/>
  <c r="I223" i="8"/>
  <c r="J222" i="8"/>
  <c r="I222" i="8"/>
  <c r="J221" i="8"/>
  <c r="I221" i="8"/>
  <c r="J220" i="8"/>
  <c r="I220" i="8"/>
  <c r="J219" i="8"/>
  <c r="I219" i="8"/>
  <c r="J218" i="8"/>
  <c r="I218" i="8"/>
  <c r="J217" i="8"/>
  <c r="I217" i="8"/>
  <c r="J216" i="8"/>
  <c r="I216" i="8"/>
  <c r="J215" i="8"/>
  <c r="I215" i="8"/>
  <c r="J214" i="8"/>
  <c r="I214" i="8"/>
  <c r="J213" i="8"/>
  <c r="I213" i="8"/>
  <c r="J212" i="8"/>
  <c r="I212" i="8"/>
  <c r="J211" i="8"/>
  <c r="I211" i="8"/>
  <c r="J210" i="8"/>
  <c r="I210" i="8"/>
  <c r="J209" i="8"/>
  <c r="I209" i="8"/>
  <c r="J208" i="8"/>
  <c r="I208" i="8"/>
  <c r="J207" i="8"/>
  <c r="I207" i="8"/>
  <c r="J206" i="8"/>
  <c r="I206" i="8"/>
  <c r="J205" i="8"/>
  <c r="I205" i="8"/>
  <c r="J204" i="8"/>
  <c r="I204" i="8"/>
  <c r="J203" i="8"/>
  <c r="I203" i="8"/>
  <c r="J202" i="8"/>
  <c r="I202" i="8"/>
  <c r="J201" i="8"/>
  <c r="I201" i="8"/>
  <c r="J200" i="8"/>
  <c r="I200" i="8"/>
  <c r="J199" i="8"/>
  <c r="I199" i="8"/>
  <c r="J198" i="8"/>
  <c r="I198" i="8"/>
  <c r="J197" i="8"/>
  <c r="I197" i="8"/>
  <c r="J196" i="8"/>
  <c r="I196" i="8"/>
  <c r="J195" i="8"/>
  <c r="I195" i="8"/>
  <c r="J194" i="8"/>
  <c r="I194" i="8"/>
  <c r="J193" i="8"/>
  <c r="I193" i="8"/>
  <c r="J192" i="8"/>
  <c r="I192" i="8"/>
  <c r="J191" i="8"/>
  <c r="I191" i="8"/>
  <c r="J190" i="8"/>
  <c r="I190" i="8"/>
  <c r="J189" i="8"/>
  <c r="I189" i="8"/>
  <c r="J188" i="8"/>
  <c r="I188" i="8"/>
  <c r="J187" i="8"/>
  <c r="I187" i="8"/>
  <c r="J186" i="8"/>
  <c r="I186" i="8"/>
  <c r="J185" i="8"/>
  <c r="I185" i="8"/>
  <c r="J184" i="8"/>
  <c r="I184" i="8"/>
  <c r="J183" i="8"/>
  <c r="I183" i="8"/>
  <c r="J182" i="8"/>
  <c r="I182" i="8"/>
  <c r="J181" i="8"/>
  <c r="I181" i="8"/>
  <c r="J180" i="8"/>
  <c r="I180" i="8"/>
  <c r="J179" i="8"/>
  <c r="I179" i="8"/>
  <c r="J178" i="8"/>
  <c r="I178" i="8"/>
  <c r="J177" i="8"/>
  <c r="I177" i="8"/>
  <c r="J176" i="8"/>
  <c r="I176" i="8"/>
  <c r="J175" i="8"/>
  <c r="I175" i="8"/>
  <c r="J174" i="8"/>
  <c r="I174" i="8"/>
  <c r="J173" i="8"/>
  <c r="I173" i="8"/>
  <c r="J172" i="8"/>
  <c r="I172" i="8"/>
  <c r="J171" i="8"/>
  <c r="I171" i="8"/>
  <c r="X170" i="8"/>
  <c r="Y170" i="8" s="1"/>
  <c r="J170" i="8"/>
  <c r="I170" i="8"/>
  <c r="X169" i="8"/>
  <c r="Y169" i="8" s="1"/>
  <c r="J169" i="8"/>
  <c r="I169" i="8"/>
  <c r="X168" i="8"/>
  <c r="Y168" i="8" s="1"/>
  <c r="J168" i="8"/>
  <c r="I168" i="8"/>
  <c r="X167" i="8"/>
  <c r="J167" i="8"/>
  <c r="I167" i="8"/>
  <c r="X166" i="8"/>
  <c r="J166" i="8"/>
  <c r="I166" i="8"/>
  <c r="X165" i="8"/>
  <c r="J165" i="8"/>
  <c r="I165" i="8"/>
  <c r="X164" i="8"/>
  <c r="Y164" i="8" s="1"/>
  <c r="J164" i="8"/>
  <c r="I164" i="8"/>
  <c r="J163" i="8"/>
  <c r="I163" i="8"/>
  <c r="J162" i="8"/>
  <c r="I162" i="8"/>
  <c r="J161" i="8"/>
  <c r="I161" i="8"/>
  <c r="J160" i="8"/>
  <c r="I160" i="8"/>
  <c r="J159" i="8"/>
  <c r="I159" i="8"/>
  <c r="J158" i="8"/>
  <c r="I158" i="8"/>
  <c r="J157" i="8"/>
  <c r="I157" i="8"/>
  <c r="J156" i="8"/>
  <c r="I156" i="8"/>
  <c r="J155" i="8"/>
  <c r="I155" i="8"/>
  <c r="J154" i="8"/>
  <c r="I154" i="8"/>
  <c r="J153" i="8"/>
  <c r="I153" i="8"/>
  <c r="J152" i="8"/>
  <c r="I152" i="8"/>
  <c r="J151" i="8"/>
  <c r="I151" i="8"/>
  <c r="J150" i="8"/>
  <c r="I150" i="8"/>
  <c r="J149" i="8"/>
  <c r="I149" i="8"/>
  <c r="J148" i="8"/>
  <c r="I148" i="8"/>
  <c r="J147" i="8"/>
  <c r="I147" i="8"/>
  <c r="J146" i="8"/>
  <c r="I146" i="8"/>
  <c r="AI145" i="8"/>
  <c r="X145" i="8"/>
  <c r="J145" i="8"/>
  <c r="I145" i="8"/>
  <c r="J144" i="8"/>
  <c r="I144" i="8"/>
  <c r="J143" i="8"/>
  <c r="I143" i="8"/>
  <c r="J142" i="8"/>
  <c r="I142" i="8"/>
  <c r="J141" i="8"/>
  <c r="I141" i="8"/>
  <c r="J140" i="8"/>
  <c r="I140" i="8"/>
  <c r="J139" i="8"/>
  <c r="I139" i="8"/>
  <c r="J138" i="8"/>
  <c r="I138" i="8"/>
  <c r="J137" i="8"/>
  <c r="I137" i="8"/>
  <c r="J136" i="8"/>
  <c r="I136" i="8"/>
  <c r="J135" i="8"/>
  <c r="I135" i="8"/>
  <c r="J134" i="8"/>
  <c r="I134" i="8"/>
  <c r="J133" i="8"/>
  <c r="I133" i="8"/>
  <c r="J132" i="8"/>
  <c r="I132" i="8"/>
  <c r="J131" i="8"/>
  <c r="I131" i="8"/>
  <c r="J130" i="8"/>
  <c r="I130" i="8"/>
  <c r="J129" i="8"/>
  <c r="I129" i="8"/>
  <c r="J128" i="8"/>
  <c r="I128" i="8"/>
  <c r="J127" i="8"/>
  <c r="I127" i="8"/>
  <c r="J126" i="8"/>
  <c r="I126" i="8"/>
  <c r="J125" i="8"/>
  <c r="I125" i="8"/>
  <c r="J124" i="8"/>
  <c r="I124" i="8"/>
  <c r="J123" i="8"/>
  <c r="I123" i="8"/>
  <c r="J122" i="8"/>
  <c r="I122" i="8"/>
  <c r="J121" i="8"/>
  <c r="I121" i="8"/>
  <c r="J120" i="8"/>
  <c r="I120" i="8"/>
  <c r="J119" i="8"/>
  <c r="I119" i="8"/>
  <c r="J118" i="8"/>
  <c r="I118" i="8"/>
  <c r="J117" i="8"/>
  <c r="I117" i="8"/>
  <c r="J116" i="8"/>
  <c r="I116" i="8"/>
  <c r="X115" i="8"/>
  <c r="Y115" i="8" s="1"/>
  <c r="J115" i="8"/>
  <c r="I115" i="8"/>
  <c r="AC114" i="8"/>
  <c r="X114" i="8"/>
  <c r="J114" i="8"/>
  <c r="I114" i="8"/>
  <c r="X113" i="8"/>
  <c r="Y113" i="8" s="1"/>
  <c r="J113" i="8"/>
  <c r="I113" i="8"/>
  <c r="AI112" i="8"/>
  <c r="X112" i="8"/>
  <c r="J112" i="8"/>
  <c r="I112" i="8"/>
  <c r="X111" i="8"/>
  <c r="J111" i="8"/>
  <c r="I111" i="8"/>
  <c r="X110" i="8"/>
  <c r="J110" i="8"/>
  <c r="I110" i="8"/>
  <c r="X109" i="8"/>
  <c r="Y109" i="8" s="1"/>
  <c r="AI73" i="8"/>
  <c r="X73" i="8"/>
  <c r="AI72" i="8"/>
  <c r="X72" i="8"/>
  <c r="AI71" i="8"/>
  <c r="X71" i="8"/>
  <c r="AI70" i="8"/>
  <c r="X70" i="8"/>
  <c r="AI69" i="8"/>
  <c r="X69" i="8"/>
  <c r="X68" i="8"/>
  <c r="X67" i="8"/>
  <c r="X66" i="8"/>
  <c r="Y66" i="8" s="1"/>
  <c r="AI40" i="8"/>
  <c r="X40" i="8"/>
  <c r="AI39" i="8"/>
  <c r="X39" i="8"/>
  <c r="AI38" i="8"/>
  <c r="X38" i="8"/>
  <c r="X37" i="8"/>
  <c r="X36" i="8"/>
  <c r="X35" i="8"/>
  <c r="Y35" i="8" s="1"/>
  <c r="AI11" i="8"/>
  <c r="X11" i="8"/>
  <c r="AI10" i="8"/>
  <c r="X10" i="8"/>
  <c r="AI9" i="8"/>
  <c r="X9" i="8"/>
  <c r="AI8" i="8"/>
  <c r="X8" i="8"/>
  <c r="AI7" i="8"/>
  <c r="X7" i="8"/>
  <c r="AI6" i="8"/>
  <c r="X6" i="8"/>
  <c r="AI5" i="8"/>
  <c r="X5" i="8"/>
  <c r="X4" i="8"/>
  <c r="X3" i="8"/>
  <c r="M8" i="4"/>
  <c r="L8" i="4"/>
  <c r="K8" i="4"/>
  <c r="J8" i="4"/>
  <c r="J12" i="4" s="1"/>
  <c r="I8" i="4"/>
  <c r="I16" i="4" s="1"/>
  <c r="H8" i="4"/>
  <c r="H12" i="4" s="1"/>
  <c r="G8" i="4"/>
  <c r="G16" i="4" s="1"/>
  <c r="F8" i="4"/>
  <c r="F12" i="4" s="1"/>
  <c r="E8" i="4"/>
  <c r="E16" i="4" s="1"/>
  <c r="D8" i="4"/>
  <c r="D12" i="4" s="1"/>
  <c r="C8" i="4"/>
  <c r="C12" i="4" s="1"/>
  <c r="B8" i="4"/>
  <c r="M16" i="4" l="1"/>
  <c r="M13" i="4"/>
  <c r="M14" i="4"/>
  <c r="L12" i="4"/>
  <c r="L14" i="4"/>
  <c r="L13" i="4"/>
  <c r="AI308" i="8"/>
  <c r="Y37" i="8"/>
  <c r="AC37" i="8" s="1"/>
  <c r="AI37" i="8" s="1"/>
  <c r="Y67" i="8"/>
  <c r="AC67" i="8" s="1"/>
  <c r="Y4" i="8"/>
  <c r="AC4" i="8" s="1"/>
  <c r="AI4" i="8" s="1"/>
  <c r="Y68" i="8"/>
  <c r="AC68" i="8" s="1"/>
  <c r="AI68" i="8" s="1"/>
  <c r="Y36" i="8"/>
  <c r="AC36" i="8" s="1"/>
  <c r="Y166" i="8"/>
  <c r="AC166" i="8" s="1"/>
  <c r="AI166" i="8" s="1"/>
  <c r="Y3" i="8"/>
  <c r="AC3" i="8" s="1"/>
  <c r="Y111" i="8"/>
  <c r="AC111" i="8" s="1"/>
  <c r="K16" i="4"/>
  <c r="K13" i="4"/>
  <c r="K14" i="4"/>
  <c r="B41" i="4"/>
  <c r="C41" i="4"/>
  <c r="D41" i="4"/>
  <c r="AI169" i="8"/>
  <c r="AI114" i="8"/>
  <c r="AI168" i="8"/>
  <c r="J37" i="4"/>
  <c r="J41" i="4"/>
  <c r="B12" i="4"/>
  <c r="B16" i="4"/>
  <c r="G37" i="4"/>
  <c r="G41" i="4"/>
  <c r="K37" i="4"/>
  <c r="N30" i="4"/>
  <c r="H37" i="4"/>
  <c r="H41" i="4"/>
  <c r="L37" i="4"/>
  <c r="L41" i="4"/>
  <c r="F37" i="4"/>
  <c r="F41" i="4"/>
  <c r="E37" i="4"/>
  <c r="E41" i="4"/>
  <c r="I37" i="4"/>
  <c r="I41" i="4"/>
  <c r="M37" i="4"/>
  <c r="M41" i="4"/>
  <c r="M48" i="4" s="1"/>
  <c r="N39" i="4"/>
  <c r="H78" i="3" s="1"/>
  <c r="N36" i="4"/>
  <c r="N33" i="4"/>
  <c r="D37" i="4"/>
  <c r="N38" i="4"/>
  <c r="C37" i="4"/>
  <c r="N27" i="4"/>
  <c r="B37" i="4"/>
  <c r="AC170" i="8"/>
  <c r="AI170" i="8" s="1"/>
  <c r="AC35" i="8"/>
  <c r="AI35" i="8" s="1"/>
  <c r="AC109" i="8"/>
  <c r="AI109" i="8" s="1"/>
  <c r="AC115" i="8"/>
  <c r="AI115" i="8" s="1"/>
  <c r="AC66" i="8"/>
  <c r="AI66" i="8" s="1"/>
  <c r="AC113" i="8"/>
  <c r="AI113" i="8" s="1"/>
  <c r="AC164" i="8"/>
  <c r="AI164" i="8" s="1"/>
  <c r="Y165" i="8"/>
  <c r="AC165" i="8" s="1"/>
  <c r="Y167" i="8"/>
  <c r="AC167" i="8" s="1"/>
  <c r="Y110" i="8"/>
  <c r="AC110" i="8" s="1"/>
  <c r="G12" i="4"/>
  <c r="K12" i="4"/>
  <c r="F16" i="4"/>
  <c r="J16" i="4"/>
  <c r="M12" i="4"/>
  <c r="E12" i="4"/>
  <c r="D16" i="4"/>
  <c r="H16" i="4"/>
  <c r="L16" i="4"/>
  <c r="I12" i="4"/>
  <c r="C16" i="4"/>
  <c r="G47" i="7"/>
  <c r="J14" i="7"/>
  <c r="J24" i="7"/>
  <c r="J20" i="7"/>
  <c r="J16" i="7"/>
  <c r="H47" i="7"/>
  <c r="F47" i="7"/>
  <c r="E47" i="7"/>
  <c r="D47" i="7"/>
  <c r="M49" i="4" l="1"/>
  <c r="M55" i="4" s="1"/>
  <c r="M54" i="4"/>
  <c r="AI111" i="8"/>
  <c r="G91" i="3"/>
  <c r="N16" i="4"/>
  <c r="AI67" i="8"/>
  <c r="AI36" i="8"/>
  <c r="AI167" i="8"/>
  <c r="AI3" i="8"/>
  <c r="T26" i="3"/>
  <c r="AF88" i="2"/>
  <c r="AE88" i="2"/>
  <c r="AD88" i="2"/>
  <c r="AC88" i="2"/>
  <c r="AB88" i="2"/>
  <c r="AA88" i="2"/>
  <c r="Z88" i="2"/>
  <c r="Y88" i="2"/>
  <c r="X88" i="2"/>
  <c r="W88" i="2"/>
  <c r="V88" i="2"/>
  <c r="AF73" i="2"/>
  <c r="AE73" i="2"/>
  <c r="AD73" i="2"/>
  <c r="AC73" i="2"/>
  <c r="AB73" i="2"/>
  <c r="AA73" i="2"/>
  <c r="Z73" i="2"/>
  <c r="Y73" i="2"/>
  <c r="X73" i="2"/>
  <c r="W73" i="2"/>
  <c r="V73" i="2"/>
  <c r="AF51" i="2"/>
  <c r="AE51" i="2"/>
  <c r="AD51" i="2"/>
  <c r="AC51" i="2"/>
  <c r="AB51" i="2"/>
  <c r="AA51" i="2"/>
  <c r="Z51" i="2"/>
  <c r="Y51" i="2"/>
  <c r="X51" i="2"/>
  <c r="W51" i="2"/>
  <c r="V51" i="2"/>
  <c r="AF34" i="2"/>
  <c r="AE34" i="2"/>
  <c r="AD34" i="2"/>
  <c r="AC34" i="2"/>
  <c r="AB34" i="2"/>
  <c r="AA34" i="2"/>
  <c r="Z34" i="2"/>
  <c r="Y34" i="2"/>
  <c r="X34" i="2"/>
  <c r="W34" i="2"/>
  <c r="V34" i="2"/>
  <c r="AF19" i="2"/>
  <c r="AE19" i="2"/>
  <c r="AD19" i="2"/>
  <c r="AC19" i="2"/>
  <c r="AB19" i="2"/>
  <c r="AA19" i="2"/>
  <c r="Z19" i="2"/>
  <c r="Y19" i="2"/>
  <c r="X19" i="2"/>
  <c r="W19" i="2"/>
  <c r="V19" i="2"/>
  <c r="J87" i="2"/>
  <c r="I87" i="2"/>
  <c r="J86" i="2"/>
  <c r="I86" i="2"/>
  <c r="J85" i="2"/>
  <c r="I85" i="2"/>
  <c r="J84" i="2"/>
  <c r="I84" i="2"/>
  <c r="J83" i="2"/>
  <c r="I83" i="2"/>
  <c r="J82" i="2"/>
  <c r="I82" i="2"/>
  <c r="J81" i="2"/>
  <c r="I81" i="2"/>
  <c r="J80" i="2"/>
  <c r="I80" i="2"/>
  <c r="J79" i="2"/>
  <c r="I79" i="2"/>
  <c r="J78" i="2"/>
  <c r="I78" i="2"/>
  <c r="J77" i="2"/>
  <c r="I77" i="2"/>
  <c r="J76" i="2"/>
  <c r="I76" i="2"/>
  <c r="J75" i="2"/>
  <c r="I75" i="2"/>
  <c r="J74" i="2"/>
  <c r="I74" i="2"/>
  <c r="J72" i="2"/>
  <c r="I72" i="2"/>
  <c r="J71" i="2"/>
  <c r="I71" i="2"/>
  <c r="J70" i="2"/>
  <c r="I70" i="2"/>
  <c r="J69" i="2"/>
  <c r="I69" i="2"/>
  <c r="J68" i="2"/>
  <c r="I68" i="2"/>
  <c r="J67" i="2"/>
  <c r="I67" i="2"/>
  <c r="J66" i="2"/>
  <c r="I66" i="2"/>
  <c r="J65" i="2"/>
  <c r="I65" i="2"/>
  <c r="J64" i="2"/>
  <c r="I64" i="2"/>
  <c r="J63" i="2"/>
  <c r="I63" i="2"/>
  <c r="J62" i="2"/>
  <c r="I62" i="2"/>
  <c r="J61" i="2"/>
  <c r="I61" i="2"/>
  <c r="J60" i="2"/>
  <c r="I60" i="2"/>
  <c r="J59" i="2"/>
  <c r="I59" i="2"/>
  <c r="J58" i="2"/>
  <c r="I58" i="2"/>
  <c r="J57" i="2"/>
  <c r="I57" i="2"/>
  <c r="J56" i="2"/>
  <c r="I56" i="2"/>
  <c r="J55" i="2"/>
  <c r="I55" i="2"/>
  <c r="J54" i="2"/>
  <c r="I54" i="2"/>
  <c r="J53" i="2"/>
  <c r="I53" i="2"/>
  <c r="J52" i="2"/>
  <c r="I52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20" i="2"/>
  <c r="I20" i="2"/>
  <c r="J18" i="2"/>
  <c r="I18" i="2"/>
  <c r="J17" i="2"/>
  <c r="I17" i="2"/>
  <c r="J16" i="2"/>
  <c r="I16" i="2"/>
  <c r="J15" i="2"/>
  <c r="I15" i="2"/>
  <c r="J14" i="2"/>
  <c r="I14" i="2"/>
  <c r="J13" i="2"/>
  <c r="I13" i="2"/>
  <c r="J12" i="2"/>
  <c r="I12" i="2"/>
  <c r="J11" i="2"/>
  <c r="I11" i="2"/>
  <c r="J10" i="2"/>
  <c r="I10" i="2"/>
  <c r="J9" i="2"/>
  <c r="I9" i="2"/>
  <c r="J8" i="2"/>
  <c r="I8" i="2"/>
  <c r="J7" i="2"/>
  <c r="I7" i="2"/>
  <c r="J6" i="2"/>
  <c r="I6" i="2"/>
  <c r="J5" i="2"/>
  <c r="I5" i="2"/>
  <c r="J4" i="2"/>
  <c r="I4" i="2"/>
  <c r="J3" i="2"/>
  <c r="I3" i="2"/>
  <c r="C15" i="6"/>
  <c r="B15" i="6"/>
  <c r="E15" i="6"/>
  <c r="O15" i="6"/>
  <c r="N15" i="6"/>
  <c r="M15" i="6"/>
  <c r="L15" i="6"/>
  <c r="I15" i="6"/>
  <c r="H15" i="6"/>
  <c r="D15" i="6"/>
  <c r="AE250" i="1"/>
  <c r="AD250" i="1"/>
  <c r="AC250" i="1"/>
  <c r="AB250" i="1"/>
  <c r="AA250" i="1"/>
  <c r="Y250" i="1"/>
  <c r="X250" i="1"/>
  <c r="AE168" i="1"/>
  <c r="AD168" i="1"/>
  <c r="AC168" i="1"/>
  <c r="AB168" i="1"/>
  <c r="AA168" i="1"/>
  <c r="Y168" i="1"/>
  <c r="X168" i="1"/>
  <c r="AE112" i="1"/>
  <c r="AD112" i="1"/>
  <c r="AC112" i="1"/>
  <c r="AB112" i="1"/>
  <c r="AA112" i="1"/>
  <c r="Y112" i="1"/>
  <c r="X112" i="1"/>
  <c r="AE68" i="1"/>
  <c r="AD68" i="1"/>
  <c r="AC68" i="1"/>
  <c r="AB68" i="1"/>
  <c r="AA68" i="1"/>
  <c r="Y68" i="1"/>
  <c r="X68" i="1"/>
  <c r="AE36" i="1"/>
  <c r="AD36" i="1"/>
  <c r="AC36" i="1"/>
  <c r="AB36" i="1"/>
  <c r="AA36" i="1"/>
  <c r="Y36" i="1"/>
  <c r="X36" i="1"/>
  <c r="J26" i="5"/>
  <c r="I26" i="5"/>
  <c r="J25" i="5"/>
  <c r="I25" i="5"/>
  <c r="J24" i="5"/>
  <c r="I24" i="5"/>
  <c r="J23" i="5"/>
  <c r="I23" i="5"/>
  <c r="R15" i="5"/>
  <c r="N15" i="5"/>
  <c r="M15" i="5"/>
  <c r="L15" i="5"/>
  <c r="K15" i="5"/>
  <c r="H15" i="5"/>
  <c r="E15" i="5"/>
  <c r="D15" i="5"/>
  <c r="C15" i="5"/>
  <c r="B15" i="5"/>
  <c r="Y14" i="5"/>
  <c r="X14" i="5"/>
  <c r="W14" i="5"/>
  <c r="V14" i="5"/>
  <c r="U14" i="5"/>
  <c r="Y13" i="5"/>
  <c r="X13" i="5"/>
  <c r="W13" i="5"/>
  <c r="V13" i="5"/>
  <c r="Y12" i="5"/>
  <c r="X12" i="5"/>
  <c r="W12" i="5"/>
  <c r="V12" i="5"/>
  <c r="Y11" i="5"/>
  <c r="X11" i="5"/>
  <c r="W11" i="5"/>
  <c r="V11" i="5"/>
  <c r="Y10" i="5"/>
  <c r="X10" i="5"/>
  <c r="W10" i="5"/>
  <c r="V10" i="5"/>
  <c r="Y9" i="5"/>
  <c r="X9" i="5"/>
  <c r="W9" i="5"/>
  <c r="V9" i="5"/>
  <c r="Y8" i="5"/>
  <c r="X8" i="5"/>
  <c r="W8" i="5"/>
  <c r="V8" i="5"/>
  <c r="Y7" i="5"/>
  <c r="X7" i="5"/>
  <c r="W7" i="5"/>
  <c r="V7" i="5"/>
  <c r="Y6" i="5"/>
  <c r="X6" i="5"/>
  <c r="W6" i="5"/>
  <c r="V6" i="5"/>
  <c r="Y5" i="5"/>
  <c r="X5" i="5"/>
  <c r="W5" i="5"/>
  <c r="V5" i="5"/>
  <c r="Y4" i="5"/>
  <c r="X4" i="5"/>
  <c r="W4" i="5"/>
  <c r="V4" i="5"/>
  <c r="Y3" i="5"/>
  <c r="X3" i="5"/>
  <c r="W3" i="5"/>
  <c r="V3" i="5"/>
  <c r="AB5" i="5" l="1"/>
  <c r="AB9" i="5"/>
  <c r="AB13" i="5"/>
  <c r="AB6" i="5"/>
  <c r="AB3" i="5"/>
  <c r="AB7" i="5"/>
  <c r="AB4" i="5"/>
  <c r="AB8" i="5"/>
  <c r="AB12" i="5"/>
  <c r="X15" i="5"/>
  <c r="AB11" i="5"/>
  <c r="AB10" i="5"/>
  <c r="AI165" i="8"/>
  <c r="AI110" i="8"/>
  <c r="V89" i="2"/>
  <c r="Z89" i="2"/>
  <c r="AD89" i="2"/>
  <c r="V15" i="5"/>
  <c r="W15" i="5"/>
  <c r="U15" i="5"/>
  <c r="W89" i="2"/>
  <c r="AA89" i="2"/>
  <c r="AE89" i="2"/>
  <c r="X89" i="2"/>
  <c r="AB89" i="2"/>
  <c r="AF89" i="2"/>
  <c r="Y89" i="2"/>
  <c r="AC89" i="2"/>
  <c r="AC251" i="1"/>
  <c r="AB251" i="1"/>
  <c r="U15" i="6"/>
  <c r="AD251" i="1"/>
  <c r="X251" i="1"/>
  <c r="Y251" i="1"/>
  <c r="AA251" i="1"/>
  <c r="AE251" i="1"/>
  <c r="AF148" i="1"/>
  <c r="V148" i="1"/>
  <c r="J148" i="1"/>
  <c r="I148" i="1"/>
  <c r="V249" i="1"/>
  <c r="W249" i="1" s="1"/>
  <c r="J249" i="1"/>
  <c r="I249" i="1"/>
  <c r="V167" i="1"/>
  <c r="W167" i="1" s="1"/>
  <c r="J167" i="1"/>
  <c r="I167" i="1"/>
  <c r="V171" i="1"/>
  <c r="J171" i="1"/>
  <c r="I171" i="1"/>
  <c r="V170" i="1"/>
  <c r="W170" i="1" s="1"/>
  <c r="J170" i="1"/>
  <c r="I170" i="1"/>
  <c r="V169" i="1"/>
  <c r="J169" i="1"/>
  <c r="I169" i="1"/>
  <c r="V114" i="1"/>
  <c r="W114" i="1" s="1"/>
  <c r="J114" i="1"/>
  <c r="I114" i="1"/>
  <c r="V113" i="1"/>
  <c r="J113" i="1"/>
  <c r="I113" i="1"/>
  <c r="V174" i="1"/>
  <c r="W174" i="1" s="1"/>
  <c r="J174" i="1"/>
  <c r="I174" i="1"/>
  <c r="V173" i="1"/>
  <c r="W173" i="1" s="1"/>
  <c r="AF173" i="1" s="1"/>
  <c r="J173" i="1"/>
  <c r="I173" i="1"/>
  <c r="V172" i="1"/>
  <c r="W172" i="1" s="1"/>
  <c r="AF172" i="1" s="1"/>
  <c r="J172" i="1"/>
  <c r="I172" i="1"/>
  <c r="V118" i="1"/>
  <c r="W118" i="1" s="1"/>
  <c r="J118" i="1"/>
  <c r="I118" i="1"/>
  <c r="Z117" i="1"/>
  <c r="AF117" i="1" s="1"/>
  <c r="V117" i="1"/>
  <c r="J117" i="1"/>
  <c r="I117" i="1"/>
  <c r="V116" i="1"/>
  <c r="W116" i="1" s="1"/>
  <c r="J116" i="1"/>
  <c r="I116" i="1"/>
  <c r="AF115" i="1"/>
  <c r="V115" i="1"/>
  <c r="J115" i="1"/>
  <c r="I115" i="1"/>
  <c r="J204" i="1"/>
  <c r="I204" i="1"/>
  <c r="J248" i="1"/>
  <c r="I248" i="1"/>
  <c r="J247" i="1"/>
  <c r="I247" i="1"/>
  <c r="J246" i="1"/>
  <c r="I246" i="1"/>
  <c r="J245" i="1"/>
  <c r="I245" i="1"/>
  <c r="J244" i="1"/>
  <c r="I244" i="1"/>
  <c r="J243" i="1"/>
  <c r="I243" i="1"/>
  <c r="J242" i="1"/>
  <c r="I242" i="1"/>
  <c r="J241" i="1"/>
  <c r="I241" i="1"/>
  <c r="J240" i="1"/>
  <c r="I240" i="1"/>
  <c r="J239" i="1"/>
  <c r="I239" i="1"/>
  <c r="J238" i="1"/>
  <c r="I238" i="1"/>
  <c r="J237" i="1"/>
  <c r="I237" i="1"/>
  <c r="J236" i="1"/>
  <c r="I236" i="1"/>
  <c r="J235" i="1"/>
  <c r="I235" i="1"/>
  <c r="J234" i="1"/>
  <c r="I234" i="1"/>
  <c r="J233" i="1"/>
  <c r="I233" i="1"/>
  <c r="J232" i="1"/>
  <c r="I232" i="1"/>
  <c r="J231" i="1"/>
  <c r="I231" i="1"/>
  <c r="J230" i="1"/>
  <c r="I230" i="1"/>
  <c r="J229" i="1"/>
  <c r="I229" i="1"/>
  <c r="J228" i="1"/>
  <c r="I228" i="1"/>
  <c r="J227" i="1"/>
  <c r="I227" i="1"/>
  <c r="J226" i="1"/>
  <c r="I226" i="1"/>
  <c r="J225" i="1"/>
  <c r="I225" i="1"/>
  <c r="J224" i="1"/>
  <c r="I224" i="1"/>
  <c r="J223" i="1"/>
  <c r="I223" i="1"/>
  <c r="J222" i="1"/>
  <c r="I222" i="1"/>
  <c r="J221" i="1"/>
  <c r="I221" i="1"/>
  <c r="J220" i="1"/>
  <c r="I220" i="1"/>
  <c r="J219" i="1"/>
  <c r="I219" i="1"/>
  <c r="J218" i="1"/>
  <c r="I218" i="1"/>
  <c r="J217" i="1"/>
  <c r="I217" i="1"/>
  <c r="J216" i="1"/>
  <c r="I216" i="1"/>
  <c r="J215" i="1"/>
  <c r="I215" i="1"/>
  <c r="J214" i="1"/>
  <c r="I214" i="1"/>
  <c r="J213" i="1"/>
  <c r="I213" i="1"/>
  <c r="J212" i="1"/>
  <c r="I212" i="1"/>
  <c r="J211" i="1"/>
  <c r="I211" i="1"/>
  <c r="J210" i="1"/>
  <c r="I210" i="1"/>
  <c r="J209" i="1"/>
  <c r="I209" i="1"/>
  <c r="J208" i="1"/>
  <c r="I208" i="1"/>
  <c r="J207" i="1"/>
  <c r="I207" i="1"/>
  <c r="J206" i="1"/>
  <c r="I206" i="1"/>
  <c r="J205" i="1"/>
  <c r="I205" i="1"/>
  <c r="J203" i="1"/>
  <c r="I203" i="1"/>
  <c r="J202" i="1"/>
  <c r="I202" i="1"/>
  <c r="J201" i="1"/>
  <c r="I201" i="1"/>
  <c r="J200" i="1"/>
  <c r="I200" i="1"/>
  <c r="J199" i="1"/>
  <c r="I199" i="1"/>
  <c r="J198" i="1"/>
  <c r="I198" i="1"/>
  <c r="J197" i="1"/>
  <c r="I197" i="1"/>
  <c r="J196" i="1"/>
  <c r="I196" i="1"/>
  <c r="J195" i="1"/>
  <c r="I195" i="1"/>
  <c r="J194" i="1"/>
  <c r="I194" i="1"/>
  <c r="J193" i="1"/>
  <c r="I193" i="1"/>
  <c r="J192" i="1"/>
  <c r="I192" i="1"/>
  <c r="J191" i="1"/>
  <c r="I191" i="1"/>
  <c r="J190" i="1"/>
  <c r="I190" i="1"/>
  <c r="J189" i="1"/>
  <c r="I189" i="1"/>
  <c r="J188" i="1"/>
  <c r="I188" i="1"/>
  <c r="J187" i="1"/>
  <c r="I187" i="1"/>
  <c r="J186" i="1"/>
  <c r="I186" i="1"/>
  <c r="J185" i="1"/>
  <c r="I185" i="1"/>
  <c r="J184" i="1"/>
  <c r="I184" i="1"/>
  <c r="J183" i="1"/>
  <c r="I183" i="1"/>
  <c r="J182" i="1"/>
  <c r="I182" i="1"/>
  <c r="J181" i="1"/>
  <c r="I181" i="1"/>
  <c r="J180" i="1"/>
  <c r="I180" i="1"/>
  <c r="J179" i="1"/>
  <c r="I179" i="1"/>
  <c r="J178" i="1"/>
  <c r="I178" i="1"/>
  <c r="J177" i="1"/>
  <c r="I177" i="1"/>
  <c r="J176" i="1"/>
  <c r="I176" i="1"/>
  <c r="J175" i="1"/>
  <c r="I175" i="1"/>
  <c r="J165" i="1"/>
  <c r="I165" i="1"/>
  <c r="J123" i="1"/>
  <c r="I123" i="1"/>
  <c r="J166" i="1"/>
  <c r="I166" i="1"/>
  <c r="J164" i="1"/>
  <c r="I164" i="1"/>
  <c r="J163" i="1"/>
  <c r="I163" i="1"/>
  <c r="J162" i="1"/>
  <c r="I162" i="1"/>
  <c r="J161" i="1"/>
  <c r="I161" i="1"/>
  <c r="J160" i="1"/>
  <c r="I160" i="1"/>
  <c r="J159" i="1"/>
  <c r="I159" i="1"/>
  <c r="J158" i="1"/>
  <c r="I158" i="1"/>
  <c r="J157" i="1"/>
  <c r="I157" i="1"/>
  <c r="J156" i="1"/>
  <c r="I156" i="1"/>
  <c r="J155" i="1"/>
  <c r="I155" i="1"/>
  <c r="J154" i="1"/>
  <c r="I154" i="1"/>
  <c r="J153" i="1"/>
  <c r="I153" i="1"/>
  <c r="J152" i="1"/>
  <c r="I152" i="1"/>
  <c r="J151" i="1"/>
  <c r="I151" i="1"/>
  <c r="J150" i="1"/>
  <c r="I150" i="1"/>
  <c r="J149" i="1"/>
  <c r="I149" i="1"/>
  <c r="J147" i="1"/>
  <c r="I147" i="1"/>
  <c r="J146" i="1"/>
  <c r="I146" i="1"/>
  <c r="J145" i="1"/>
  <c r="I145" i="1"/>
  <c r="J144" i="1"/>
  <c r="I144" i="1"/>
  <c r="J143" i="1"/>
  <c r="I143" i="1"/>
  <c r="J142" i="1"/>
  <c r="I142" i="1"/>
  <c r="J141" i="1"/>
  <c r="I141" i="1"/>
  <c r="J140" i="1"/>
  <c r="I140" i="1"/>
  <c r="J139" i="1"/>
  <c r="I139" i="1"/>
  <c r="J138" i="1"/>
  <c r="I138" i="1"/>
  <c r="J137" i="1"/>
  <c r="I137" i="1"/>
  <c r="J136" i="1"/>
  <c r="I136" i="1"/>
  <c r="J135" i="1"/>
  <c r="I135" i="1"/>
  <c r="J134" i="1"/>
  <c r="I134" i="1"/>
  <c r="J133" i="1"/>
  <c r="I133" i="1"/>
  <c r="J132" i="1"/>
  <c r="I132" i="1"/>
  <c r="J131" i="1"/>
  <c r="I131" i="1"/>
  <c r="J130" i="1"/>
  <c r="I130" i="1"/>
  <c r="J129" i="1"/>
  <c r="I129" i="1"/>
  <c r="J128" i="1"/>
  <c r="I128" i="1"/>
  <c r="J127" i="1"/>
  <c r="I127" i="1"/>
  <c r="J126" i="1"/>
  <c r="I126" i="1"/>
  <c r="J125" i="1"/>
  <c r="I125" i="1"/>
  <c r="J124" i="1"/>
  <c r="I124" i="1"/>
  <c r="J122" i="1"/>
  <c r="I122" i="1"/>
  <c r="J121" i="1"/>
  <c r="I121" i="1"/>
  <c r="J120" i="1"/>
  <c r="I120" i="1"/>
  <c r="J119" i="1"/>
  <c r="I119" i="1"/>
  <c r="M86" i="4"/>
  <c r="L86" i="4"/>
  <c r="K86" i="4"/>
  <c r="J86" i="4"/>
  <c r="I86" i="4"/>
  <c r="H86" i="4"/>
  <c r="G86" i="4"/>
  <c r="F86" i="4"/>
  <c r="E86" i="4"/>
  <c r="D86" i="4"/>
  <c r="C86" i="4"/>
  <c r="M81" i="4"/>
  <c r="L81" i="4"/>
  <c r="K81" i="4"/>
  <c r="J81" i="4"/>
  <c r="I81" i="4"/>
  <c r="H81" i="4"/>
  <c r="G81" i="4"/>
  <c r="F81" i="4"/>
  <c r="E81" i="4"/>
  <c r="D81" i="4"/>
  <c r="C81" i="4"/>
  <c r="B81" i="4"/>
  <c r="N49" i="3"/>
  <c r="M49" i="3"/>
  <c r="L49" i="3"/>
  <c r="K49" i="3"/>
  <c r="J49" i="3"/>
  <c r="I49" i="3"/>
  <c r="H49" i="3"/>
  <c r="G49" i="3"/>
  <c r="F49" i="3"/>
  <c r="E49" i="3"/>
  <c r="D49" i="3"/>
  <c r="C49" i="3"/>
  <c r="AB15" i="5" l="1"/>
  <c r="T27" i="3" s="1"/>
  <c r="Z249" i="1"/>
  <c r="AF249" i="1" s="1"/>
  <c r="Z118" i="1"/>
  <c r="AF118" i="1" s="1"/>
  <c r="Z114" i="1"/>
  <c r="AF114" i="1" s="1"/>
  <c r="Z167" i="1"/>
  <c r="AF167" i="1" s="1"/>
  <c r="Z174" i="1"/>
  <c r="AF174" i="1" s="1"/>
  <c r="Z170" i="1"/>
  <c r="AF170" i="1" s="1"/>
  <c r="Z116" i="1"/>
  <c r="AF116" i="1" s="1"/>
  <c r="W113" i="1"/>
  <c r="W169" i="1"/>
  <c r="W171" i="1"/>
  <c r="B86" i="4"/>
  <c r="D54" i="3"/>
  <c r="E54" i="3"/>
  <c r="F54" i="3"/>
  <c r="G54" i="3"/>
  <c r="H54" i="3"/>
  <c r="I54" i="3"/>
  <c r="J54" i="3"/>
  <c r="K54" i="3"/>
  <c r="L54" i="3"/>
  <c r="M54" i="3"/>
  <c r="N54" i="3"/>
  <c r="C54" i="3"/>
  <c r="Z113" i="1" l="1"/>
  <c r="Z168" i="1" s="1"/>
  <c r="W168" i="1"/>
  <c r="Z169" i="1"/>
  <c r="AF169" i="1" s="1"/>
  <c r="W250" i="1"/>
  <c r="Z171" i="1"/>
  <c r="AF171" i="1" s="1"/>
  <c r="AF250" i="1" l="1"/>
  <c r="AF113" i="1"/>
  <c r="AF168" i="1" s="1"/>
  <c r="Z250" i="1"/>
  <c r="M63" i="4"/>
  <c r="K63" i="4"/>
  <c r="J63" i="4"/>
  <c r="I63" i="4"/>
  <c r="H63" i="4"/>
  <c r="G63" i="4"/>
  <c r="F63" i="4"/>
  <c r="E63" i="4"/>
  <c r="D63" i="4"/>
  <c r="C63" i="4"/>
  <c r="B63" i="4"/>
  <c r="M45" i="4"/>
  <c r="M44" i="4" s="1"/>
  <c r="L45" i="4"/>
  <c r="J45" i="4"/>
  <c r="I45" i="4"/>
  <c r="I44" i="4" s="1"/>
  <c r="H45" i="4"/>
  <c r="H44" i="4" s="1"/>
  <c r="E45" i="4"/>
  <c r="E44" i="4" s="1"/>
  <c r="D45" i="4"/>
  <c r="D44" i="4" s="1"/>
  <c r="C45" i="4"/>
  <c r="C44" i="4" s="1"/>
  <c r="B45" i="4"/>
  <c r="B44" i="4" s="1"/>
  <c r="M17" i="4"/>
  <c r="M18" i="4" s="1"/>
  <c r="L17" i="4"/>
  <c r="L18" i="4" s="1"/>
  <c r="K17" i="4"/>
  <c r="J17" i="4"/>
  <c r="J18" i="4" s="1"/>
  <c r="I17" i="4"/>
  <c r="I18" i="4" s="1"/>
  <c r="H17" i="4"/>
  <c r="H18" i="4" s="1"/>
  <c r="G17" i="4"/>
  <c r="G18" i="4" s="1"/>
  <c r="F17" i="4"/>
  <c r="F18" i="4" s="1"/>
  <c r="E17" i="4"/>
  <c r="E18" i="4" s="1"/>
  <c r="D17" i="4"/>
  <c r="D18" i="4" s="1"/>
  <c r="C17" i="4"/>
  <c r="C18" i="4" s="1"/>
  <c r="B17" i="4"/>
  <c r="M46" i="4"/>
  <c r="L46" i="4"/>
  <c r="K46" i="4"/>
  <c r="J46" i="4"/>
  <c r="I46" i="4"/>
  <c r="H46" i="4"/>
  <c r="G46" i="4"/>
  <c r="F46" i="4"/>
  <c r="E46" i="4"/>
  <c r="D46" i="4"/>
  <c r="C46" i="4"/>
  <c r="B46" i="4"/>
  <c r="C37" i="3"/>
  <c r="D37" i="3" s="1"/>
  <c r="E37" i="3" s="1"/>
  <c r="F37" i="3" s="1"/>
  <c r="G37" i="3" s="1"/>
  <c r="H37" i="3" s="1"/>
  <c r="I37" i="3" s="1"/>
  <c r="J37" i="3" s="1"/>
  <c r="K37" i="3" s="1"/>
  <c r="L37" i="3" s="1"/>
  <c r="M37" i="3" s="1"/>
  <c r="N37" i="3" s="1"/>
  <c r="C24" i="3"/>
  <c r="D24" i="3" s="1"/>
  <c r="E24" i="3" s="1"/>
  <c r="F24" i="3" s="1"/>
  <c r="G24" i="3" s="1"/>
  <c r="H24" i="3" s="1"/>
  <c r="I24" i="3" s="1"/>
  <c r="J24" i="3" s="1"/>
  <c r="K24" i="3" s="1"/>
  <c r="L24" i="3" s="1"/>
  <c r="M24" i="3" s="1"/>
  <c r="N24" i="3" s="1"/>
  <c r="C22" i="3"/>
  <c r="D22" i="3" s="1"/>
  <c r="E22" i="3" s="1"/>
  <c r="F22" i="3" s="1"/>
  <c r="G22" i="3" s="1"/>
  <c r="H22" i="3" s="1"/>
  <c r="I22" i="3" s="1"/>
  <c r="J22" i="3" s="1"/>
  <c r="K22" i="3" s="1"/>
  <c r="L22" i="3" s="1"/>
  <c r="M22" i="3" s="1"/>
  <c r="N22" i="3" s="1"/>
  <c r="D17" i="3"/>
  <c r="E17" i="3" s="1"/>
  <c r="F17" i="3" s="1"/>
  <c r="G17" i="3" s="1"/>
  <c r="H17" i="3" s="1"/>
  <c r="I17" i="3" s="1"/>
  <c r="N14" i="3"/>
  <c r="N65" i="3" s="1"/>
  <c r="M14" i="3"/>
  <c r="M65" i="3" s="1"/>
  <c r="L14" i="3"/>
  <c r="L65" i="3" s="1"/>
  <c r="K14" i="3"/>
  <c r="K65" i="3" s="1"/>
  <c r="J14" i="3"/>
  <c r="J65" i="3" s="1"/>
  <c r="I14" i="3"/>
  <c r="I65" i="3" s="1"/>
  <c r="H14" i="3"/>
  <c r="H65" i="3" s="1"/>
  <c r="G14" i="3"/>
  <c r="G65" i="3" s="1"/>
  <c r="F14" i="3"/>
  <c r="F65" i="3" s="1"/>
  <c r="E14" i="3"/>
  <c r="E65" i="3" s="1"/>
  <c r="D14" i="3"/>
  <c r="D65" i="3" s="1"/>
  <c r="C14" i="3"/>
  <c r="P13" i="3"/>
  <c r="P12" i="3"/>
  <c r="P11" i="3"/>
  <c r="P10" i="3"/>
  <c r="P9" i="3"/>
  <c r="P8" i="3"/>
  <c r="P7" i="3"/>
  <c r="V3" i="1"/>
  <c r="W3" i="1" s="1"/>
  <c r="V4" i="1"/>
  <c r="W4" i="1" s="1"/>
  <c r="V5" i="1"/>
  <c r="AF5" i="1"/>
  <c r="V6" i="1"/>
  <c r="AF6" i="1"/>
  <c r="V7" i="1"/>
  <c r="AF7" i="1"/>
  <c r="V8" i="1"/>
  <c r="AF8" i="1"/>
  <c r="V9" i="1"/>
  <c r="AF9" i="1"/>
  <c r="V10" i="1"/>
  <c r="AF10" i="1"/>
  <c r="V11" i="1"/>
  <c r="AF11" i="1"/>
  <c r="V35" i="1"/>
  <c r="W35" i="1" s="1"/>
  <c r="Z35" i="1" s="1"/>
  <c r="V37" i="1"/>
  <c r="W37" i="1" s="1"/>
  <c r="V38" i="1"/>
  <c r="W38" i="1" s="1"/>
  <c r="V39" i="1"/>
  <c r="AF39" i="1"/>
  <c r="V40" i="1"/>
  <c r="AF40" i="1"/>
  <c r="V41" i="1"/>
  <c r="AF41" i="1"/>
  <c r="V67" i="1"/>
  <c r="W67" i="1" s="1"/>
  <c r="Z67" i="1" s="1"/>
  <c r="AF67" i="1" s="1"/>
  <c r="V69" i="1"/>
  <c r="W69" i="1" s="1"/>
  <c r="V70" i="1"/>
  <c r="W70" i="1" s="1"/>
  <c r="V71" i="1"/>
  <c r="AF71" i="1"/>
  <c r="V72" i="1"/>
  <c r="AF72" i="1"/>
  <c r="V73" i="1"/>
  <c r="AF73" i="1"/>
  <c r="V74" i="1"/>
  <c r="AF74" i="1"/>
  <c r="V75" i="1"/>
  <c r="AF75" i="1"/>
  <c r="V111" i="1"/>
  <c r="W111" i="1" s="1"/>
  <c r="Z111" i="1" s="1"/>
  <c r="C15" i="3" l="1"/>
  <c r="C19" i="3" s="1"/>
  <c r="C65" i="3"/>
  <c r="L17" i="3"/>
  <c r="M17" i="3" s="1"/>
  <c r="N17" i="3" s="1"/>
  <c r="J17" i="3"/>
  <c r="L21" i="4"/>
  <c r="L55" i="4" s="1"/>
  <c r="C19" i="4"/>
  <c r="L19" i="4"/>
  <c r="L54" i="4" s="1"/>
  <c r="G19" i="4"/>
  <c r="B18" i="4"/>
  <c r="N17" i="4"/>
  <c r="F45" i="4"/>
  <c r="G45" i="4"/>
  <c r="M19" i="4"/>
  <c r="M21" i="4" s="1"/>
  <c r="E19" i="4"/>
  <c r="I19" i="4"/>
  <c r="J19" i="4"/>
  <c r="F19" i="4"/>
  <c r="D19" i="4"/>
  <c r="H19" i="4"/>
  <c r="K45" i="4"/>
  <c r="K47" i="4" s="1"/>
  <c r="K18" i="4"/>
  <c r="K19" i="4" s="1"/>
  <c r="K21" i="4" s="1"/>
  <c r="N37" i="4"/>
  <c r="W68" i="1"/>
  <c r="Z69" i="1"/>
  <c r="W112" i="1"/>
  <c r="W36" i="1"/>
  <c r="N12" i="4"/>
  <c r="P15" i="3"/>
  <c r="B47" i="4"/>
  <c r="C47" i="4"/>
  <c r="D47" i="4"/>
  <c r="L47" i="4"/>
  <c r="L53" i="4" s="1"/>
  <c r="L65" i="4" s="1"/>
  <c r="E47" i="4"/>
  <c r="M47" i="4"/>
  <c r="M53" i="4" s="1"/>
  <c r="H47" i="4"/>
  <c r="J47" i="4"/>
  <c r="D26" i="3"/>
  <c r="I47" i="4"/>
  <c r="C26" i="3"/>
  <c r="Z70" i="1"/>
  <c r="AF70" i="1" s="1"/>
  <c r="Z38" i="1"/>
  <c r="AF38" i="1" s="1"/>
  <c r="Z4" i="1"/>
  <c r="AF4" i="1" s="1"/>
  <c r="Z37" i="1"/>
  <c r="Z3" i="1"/>
  <c r="AF111" i="1"/>
  <c r="AF35" i="1"/>
  <c r="D6" i="3" l="1"/>
  <c r="D15" i="3" s="1"/>
  <c r="J53" i="4"/>
  <c r="J65" i="4" s="1"/>
  <c r="J54" i="4"/>
  <c r="L56" i="4"/>
  <c r="M56" i="4"/>
  <c r="I53" i="4"/>
  <c r="I65" i="4" s="1"/>
  <c r="G47" i="4"/>
  <c r="G53" i="4" s="1"/>
  <c r="G65" i="4" s="1"/>
  <c r="G44" i="4"/>
  <c r="F47" i="4"/>
  <c r="F53" i="4" s="1"/>
  <c r="F65" i="4" s="1"/>
  <c r="F44" i="4"/>
  <c r="H53" i="4"/>
  <c r="H65" i="4" s="1"/>
  <c r="B19" i="4"/>
  <c r="D53" i="4"/>
  <c r="D65" i="4" s="1"/>
  <c r="C53" i="4"/>
  <c r="C65" i="4" s="1"/>
  <c r="E53" i="4"/>
  <c r="E65" i="4" s="1"/>
  <c r="B53" i="4"/>
  <c r="B65" i="4" s="1"/>
  <c r="N18" i="4"/>
  <c r="K53" i="4"/>
  <c r="K65" i="4" s="1"/>
  <c r="C28" i="3"/>
  <c r="C32" i="3" s="1"/>
  <c r="C35" i="3" s="1"/>
  <c r="W251" i="1"/>
  <c r="Z36" i="1"/>
  <c r="Z68" i="1"/>
  <c r="AF69" i="1"/>
  <c r="AF112" i="1" s="1"/>
  <c r="Z112" i="1"/>
  <c r="AF3" i="1"/>
  <c r="AF37" i="1"/>
  <c r="AF68" i="1" s="1"/>
  <c r="E26" i="3"/>
  <c r="D19" i="3"/>
  <c r="D28" i="3" s="1"/>
  <c r="E6" i="3"/>
  <c r="E15" i="3" s="1"/>
  <c r="K55" i="4" l="1"/>
  <c r="N44" i="4"/>
  <c r="J55" i="4"/>
  <c r="J56" i="4" s="1"/>
  <c r="B54" i="4"/>
  <c r="I55" i="4"/>
  <c r="I54" i="4"/>
  <c r="N47" i="4"/>
  <c r="H55" i="4"/>
  <c r="H54" i="4"/>
  <c r="D55" i="4"/>
  <c r="E54" i="4"/>
  <c r="D54" i="4"/>
  <c r="G82" i="4"/>
  <c r="G68" i="4" s="1"/>
  <c r="C82" i="4"/>
  <c r="I82" i="4"/>
  <c r="I68" i="4" s="1"/>
  <c r="L82" i="4"/>
  <c r="L87" i="4" s="1"/>
  <c r="C55" i="4"/>
  <c r="C54" i="4"/>
  <c r="E55" i="4"/>
  <c r="J82" i="4"/>
  <c r="F54" i="4"/>
  <c r="M82" i="4"/>
  <c r="H82" i="4"/>
  <c r="H67" i="4" s="1"/>
  <c r="F55" i="4"/>
  <c r="N19" i="4"/>
  <c r="Q19" i="4" s="1"/>
  <c r="R19" i="4" s="1"/>
  <c r="N53" i="4"/>
  <c r="D82" i="4"/>
  <c r="D34" i="3"/>
  <c r="C50" i="3"/>
  <c r="C55" i="3" s="1"/>
  <c r="Z251" i="1"/>
  <c r="AF36" i="1"/>
  <c r="AF251" i="1" s="1"/>
  <c r="F6" i="3"/>
  <c r="F15" i="3" s="1"/>
  <c r="E19" i="3"/>
  <c r="E28" i="3" s="1"/>
  <c r="D32" i="3"/>
  <c r="F26" i="3"/>
  <c r="J68" i="4" l="1"/>
  <c r="J67" i="4"/>
  <c r="K56" i="4"/>
  <c r="N21" i="4"/>
  <c r="Q21" i="4" s="1"/>
  <c r="R21" i="4" s="1"/>
  <c r="N48" i="4"/>
  <c r="I56" i="4"/>
  <c r="G54" i="4"/>
  <c r="N54" i="4" s="1"/>
  <c r="G55" i="4"/>
  <c r="H56" i="4"/>
  <c r="D56" i="4"/>
  <c r="L67" i="4"/>
  <c r="F56" i="4"/>
  <c r="L68" i="4"/>
  <c r="L88" i="4" s="1"/>
  <c r="G67" i="4"/>
  <c r="G69" i="4" s="1"/>
  <c r="H68" i="4"/>
  <c r="H69" i="4" s="1"/>
  <c r="I67" i="4"/>
  <c r="I69" i="4" s="1"/>
  <c r="I71" i="4" s="1"/>
  <c r="J87" i="4"/>
  <c r="M87" i="4"/>
  <c r="C56" i="4"/>
  <c r="M68" i="4"/>
  <c r="M69" i="4" s="1"/>
  <c r="G87" i="4"/>
  <c r="G88" i="4" s="1"/>
  <c r="I87" i="4"/>
  <c r="I88" i="4" s="1"/>
  <c r="H87" i="4"/>
  <c r="B55" i="4"/>
  <c r="F82" i="4"/>
  <c r="E56" i="4"/>
  <c r="B82" i="4"/>
  <c r="B67" i="4" s="1"/>
  <c r="E82" i="4"/>
  <c r="K82" i="4"/>
  <c r="K68" i="4" s="1"/>
  <c r="D67" i="4"/>
  <c r="D68" i="4"/>
  <c r="D87" i="4"/>
  <c r="D35" i="3"/>
  <c r="C40" i="3"/>
  <c r="C39" i="3"/>
  <c r="C67" i="4"/>
  <c r="C87" i="4"/>
  <c r="C68" i="4"/>
  <c r="G26" i="3"/>
  <c r="E32" i="3"/>
  <c r="F19" i="3"/>
  <c r="F28" i="3" s="1"/>
  <c r="G6" i="3"/>
  <c r="G15" i="3" s="1"/>
  <c r="L69" i="4" l="1"/>
  <c r="J69" i="4"/>
  <c r="J74" i="4" s="1"/>
  <c r="F3" i="13" s="1"/>
  <c r="F15" i="13" s="1"/>
  <c r="F17" i="13" s="1"/>
  <c r="I75" i="4"/>
  <c r="F68" i="4"/>
  <c r="F67" i="4"/>
  <c r="G74" i="4"/>
  <c r="G75" i="4"/>
  <c r="H75" i="4"/>
  <c r="H74" i="4"/>
  <c r="N49" i="4"/>
  <c r="G56" i="4"/>
  <c r="G71" i="4"/>
  <c r="H71" i="4"/>
  <c r="H88" i="4"/>
  <c r="M88" i="4"/>
  <c r="J88" i="4"/>
  <c r="K87" i="4"/>
  <c r="K88" i="4" s="1"/>
  <c r="K67" i="4"/>
  <c r="K69" i="4" s="1"/>
  <c r="K74" i="4" s="1"/>
  <c r="F25" i="13" s="1"/>
  <c r="F37" i="13" s="1"/>
  <c r="F39" i="13" s="1"/>
  <c r="E68" i="4"/>
  <c r="E67" i="4"/>
  <c r="E87" i="4"/>
  <c r="F87" i="4"/>
  <c r="B68" i="4"/>
  <c r="N68" i="4" s="1"/>
  <c r="B87" i="4"/>
  <c r="N55" i="4"/>
  <c r="B56" i="4"/>
  <c r="D88" i="4"/>
  <c r="D69" i="4"/>
  <c r="D75" i="4" s="1"/>
  <c r="C42" i="3"/>
  <c r="E34" i="3"/>
  <c r="E35" i="3" s="1"/>
  <c r="E50" i="3" s="1"/>
  <c r="E55" i="3" s="1"/>
  <c r="D50" i="3"/>
  <c r="C69" i="4"/>
  <c r="C75" i="4" s="1"/>
  <c r="C88" i="4"/>
  <c r="H6" i="3"/>
  <c r="H15" i="3" s="1"/>
  <c r="G19" i="3"/>
  <c r="G28" i="3" s="1"/>
  <c r="F32" i="3"/>
  <c r="H26" i="3"/>
  <c r="L71" i="4" l="1"/>
  <c r="L74" i="4"/>
  <c r="J71" i="4"/>
  <c r="J75" i="4" s="1"/>
  <c r="E3" i="13" s="1"/>
  <c r="K71" i="4"/>
  <c r="K75" i="4" s="1"/>
  <c r="E25" i="13" s="1"/>
  <c r="N67" i="4"/>
  <c r="N69" i="4" s="1"/>
  <c r="C74" i="4"/>
  <c r="D74" i="4"/>
  <c r="B88" i="4"/>
  <c r="E88" i="4"/>
  <c r="E69" i="4"/>
  <c r="B69" i="4"/>
  <c r="C71" i="4"/>
  <c r="D71" i="4"/>
  <c r="F69" i="4"/>
  <c r="F88" i="4"/>
  <c r="F34" i="3"/>
  <c r="D39" i="3"/>
  <c r="D40" i="3"/>
  <c r="D55" i="3"/>
  <c r="E39" i="3"/>
  <c r="E40" i="3"/>
  <c r="I26" i="3"/>
  <c r="G32" i="3"/>
  <c r="I6" i="3"/>
  <c r="I15" i="3" s="1"/>
  <c r="H19" i="3"/>
  <c r="H28" i="3" s="1"/>
  <c r="F35" i="3" l="1"/>
  <c r="F50" i="3" s="1"/>
  <c r="F55" i="3" s="1"/>
  <c r="E37" i="13"/>
  <c r="E39" i="13" s="1"/>
  <c r="G39" i="13" s="1"/>
  <c r="G25" i="13"/>
  <c r="G37" i="13" s="1"/>
  <c r="L75" i="4"/>
  <c r="G3" i="13"/>
  <c r="G15" i="13" s="1"/>
  <c r="E15" i="13"/>
  <c r="E17" i="13" s="1"/>
  <c r="G17" i="13" s="1"/>
  <c r="B74" i="4"/>
  <c r="B75" i="4"/>
  <c r="E75" i="4"/>
  <c r="E74" i="4"/>
  <c r="F74" i="4"/>
  <c r="F75" i="4"/>
  <c r="E71" i="4"/>
  <c r="F71" i="4"/>
  <c r="B71" i="4"/>
  <c r="D42" i="3"/>
  <c r="E42" i="3"/>
  <c r="F40" i="3"/>
  <c r="F39" i="3"/>
  <c r="H32" i="3"/>
  <c r="J6" i="3"/>
  <c r="J15" i="3" s="1"/>
  <c r="I19" i="3"/>
  <c r="I28" i="3" s="1"/>
  <c r="J26" i="3"/>
  <c r="G34" i="3" l="1"/>
  <c r="G35" i="3" s="1"/>
  <c r="G50" i="3" s="1"/>
  <c r="G40" i="3" s="1"/>
  <c r="N75" i="4"/>
  <c r="N71" i="4"/>
  <c r="N74" i="4"/>
  <c r="G39" i="3"/>
  <c r="F42" i="3"/>
  <c r="K26" i="3"/>
  <c r="I32" i="3"/>
  <c r="K6" i="3"/>
  <c r="K15" i="3" s="1"/>
  <c r="J19" i="3"/>
  <c r="J28" i="3" s="1"/>
  <c r="H34" i="3" l="1"/>
  <c r="H35" i="3" s="1"/>
  <c r="H50" i="3" s="1"/>
  <c r="G55" i="3"/>
  <c r="G42" i="3"/>
  <c r="J32" i="3"/>
  <c r="K19" i="3"/>
  <c r="K28" i="3" s="1"/>
  <c r="L6" i="3"/>
  <c r="L15" i="3" s="1"/>
  <c r="L26" i="3"/>
  <c r="I34" i="3" l="1"/>
  <c r="I35" i="3" s="1"/>
  <c r="J34" i="3" s="1"/>
  <c r="J35" i="3" s="1"/>
  <c r="I50" i="3"/>
  <c r="H39" i="3"/>
  <c r="H40" i="3"/>
  <c r="H55" i="3"/>
  <c r="N26" i="3"/>
  <c r="M26" i="3"/>
  <c r="L19" i="3"/>
  <c r="L28" i="3" s="1"/>
  <c r="M6" i="3"/>
  <c r="M15" i="3" s="1"/>
  <c r="K32" i="3"/>
  <c r="K34" i="3" l="1"/>
  <c r="J50" i="3"/>
  <c r="I39" i="3"/>
  <c r="I40" i="3"/>
  <c r="I55" i="3"/>
  <c r="H42" i="3"/>
  <c r="L32" i="3"/>
  <c r="N6" i="3"/>
  <c r="N15" i="3" s="1"/>
  <c r="M19" i="3"/>
  <c r="M28" i="3" s="1"/>
  <c r="I42" i="3" l="1"/>
  <c r="J40" i="3"/>
  <c r="J39" i="3"/>
  <c r="J55" i="3"/>
  <c r="K35" i="3"/>
  <c r="M32" i="3"/>
  <c r="Q15" i="3"/>
  <c r="N19" i="3"/>
  <c r="N28" i="3" s="1"/>
  <c r="N32" i="3" s="1"/>
  <c r="J42" i="3" l="1"/>
  <c r="K50" i="3"/>
  <c r="L34" i="3"/>
  <c r="L35" i="3" s="1"/>
  <c r="K39" i="3" l="1"/>
  <c r="K40" i="3"/>
  <c r="K55" i="3"/>
  <c r="M34" i="3"/>
  <c r="M35" i="3" s="1"/>
  <c r="L50" i="3"/>
  <c r="L40" i="3" l="1"/>
  <c r="L39" i="3"/>
  <c r="L55" i="3"/>
  <c r="K42" i="3"/>
  <c r="N34" i="3"/>
  <c r="N35" i="3" s="1"/>
  <c r="M50" i="3"/>
  <c r="L42" i="3" l="1"/>
  <c r="M39" i="3"/>
  <c r="M40" i="3"/>
  <c r="M55" i="3"/>
  <c r="N50" i="3"/>
  <c r="M42" i="3" l="1"/>
  <c r="N40" i="3"/>
  <c r="P40" i="3" s="1"/>
  <c r="N39" i="3"/>
  <c r="N55" i="3"/>
  <c r="X35" i="3" l="1"/>
  <c r="Y35" i="3" s="1"/>
  <c r="P39" i="3"/>
  <c r="N42" i="3"/>
  <c r="T29" i="3" l="1"/>
  <c r="H82" i="3" s="1"/>
  <c r="X34" i="3"/>
  <c r="Y34" i="3" s="1"/>
  <c r="T28" i="3" s="1"/>
  <c r="H87" i="3" l="1"/>
  <c r="J82" i="3"/>
  <c r="K83" i="3" s="1"/>
  <c r="M84" i="3" s="1"/>
  <c r="P17" i="3"/>
  <c r="T17" i="3" s="1"/>
  <c r="P18" i="3"/>
  <c r="P19" i="3" l="1"/>
  <c r="J87" i="3"/>
  <c r="J91" i="3" s="1"/>
  <c r="J96" i="3" s="1"/>
  <c r="H91" i="3"/>
  <c r="H97" i="3" l="1"/>
  <c r="G9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 Antonio Cenobio</author>
  </authors>
  <commentList>
    <comment ref="B71" authorId="0" shapeId="0" xr:uid="{4DDB2873-1B3B-432D-9759-3A55BFCD4D30}">
      <text>
        <r>
          <rPr>
            <b/>
            <sz val="9"/>
            <color indexed="81"/>
            <rFont val="Tahoma"/>
            <family val="2"/>
          </rPr>
          <t>ojo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 Antonio Cenobio</author>
  </authors>
  <commentList>
    <comment ref="U35" authorId="0" shapeId="0" xr:uid="{613C2387-8876-4910-8BF2-434337AC3E54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T57" authorId="0" shapeId="0" xr:uid="{AF82587E-2C88-415D-8C44-B42086B6A962}">
      <text>
        <r>
          <rPr>
            <b/>
            <sz val="9"/>
            <color indexed="81"/>
            <rFont val="Tahoma"/>
            <family val="2"/>
          </rPr>
          <t>Esto fueron comidas y cosas invitadas con cliente</t>
        </r>
      </text>
    </comment>
    <comment ref="U67" authorId="0" shapeId="0" xr:uid="{E4B8383B-F5AF-4F90-993A-636ED5B389D0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U111" authorId="0" shapeId="0" xr:uid="{EA8362E7-DDF0-4F29-A57F-91A7AC890C84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U167" authorId="0" shapeId="0" xr:uid="{20EF2CAB-2D34-488D-B9D8-052A5666AFDC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U249" authorId="0" shapeId="0" xr:uid="{00292FEE-94CF-4169-B4A6-3902F44B289C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Jose Antonio Cenobio</author>
  </authors>
  <commentList>
    <comment ref="W35" authorId="0" shapeId="0" xr:uid="{26BCF911-C214-404A-9E4B-8E29610D1735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V56" authorId="0" shapeId="0" xr:uid="{ED8CF616-F48F-4E81-9A85-2BA1104695B2}">
      <text>
        <r>
          <rPr>
            <b/>
            <sz val="9"/>
            <color indexed="81"/>
            <rFont val="Tahoma"/>
            <family val="2"/>
          </rPr>
          <t>Esto fueron comidas y cosas invitadas con cliente</t>
        </r>
      </text>
    </comment>
    <comment ref="W66" authorId="0" shapeId="0" xr:uid="{C790A21F-8A8A-4D36-A16A-0EA2C1C63CEB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109" authorId="0" shapeId="0" xr:uid="{9EF0C095-EB52-42C8-923F-03D1EED5390F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164" authorId="0" shapeId="0" xr:uid="{2F849FEF-CE10-40DD-A65A-0C7799AB593C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245" authorId="0" shapeId="0" xr:uid="{97402053-C0EE-4783-AA60-7B6EC19666F2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V285" authorId="0" shapeId="0" xr:uid="{8185385C-5388-44D2-8A92-803EFE15F497}">
      <text>
        <r>
          <rPr>
            <b/>
            <sz val="9"/>
            <color indexed="81"/>
            <rFont val="Tahoma"/>
            <family val="2"/>
          </rPr>
          <t xml:space="preserve">Existe ND por $80
</t>
        </r>
      </text>
    </comment>
    <comment ref="W309" authorId="0" shapeId="0" xr:uid="{362E64DE-4E40-4F41-BF1B-F64362E8A663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V344" authorId="0" shapeId="0" xr:uid="{A0D6107C-6B64-4C58-B13A-BAB5D4D61339}">
      <text>
        <r>
          <rPr>
            <b/>
            <sz val="9"/>
            <color indexed="81"/>
            <rFont val="Tahoma"/>
            <family val="2"/>
          </rPr>
          <t>Aniversario de la empresa con personal y socios</t>
        </r>
      </text>
    </comment>
    <comment ref="V370" authorId="0" shapeId="0" xr:uid="{D392CDA1-C412-4FC1-8BDB-E3E78D79A5B0}">
      <text>
        <r>
          <rPr>
            <b/>
            <sz val="9"/>
            <color indexed="81"/>
            <rFont val="Tahoma"/>
            <family val="2"/>
          </rPr>
          <t>Aniversario de la empresa con clientes</t>
        </r>
      </text>
    </comment>
    <comment ref="W391" authorId="0" shapeId="0" xr:uid="{7B45859A-3E17-41BA-941C-294E644B1992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445" authorId="0" shapeId="0" xr:uid="{A63A7377-FE47-4180-92B5-0B1073917EDE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517" authorId="0" shapeId="0" xr:uid="{E6C75EB2-9F62-4389-A368-09D8ACC417EA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518" authorId="0" shapeId="0" xr:uid="{764DA8D6-9073-4C15-99EC-D74DF5148E2D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Y556" authorId="0" shapeId="0" xr:uid="{E87BCA49-E2BA-4DF7-8B60-C803FFEB6FB7}">
      <text>
        <r>
          <rPr>
            <b/>
            <sz val="9"/>
            <color indexed="81"/>
            <rFont val="Tahoma"/>
            <family val="2"/>
          </rPr>
          <t>Base 16% = 165.52
Base 8% = 132.41</t>
        </r>
      </text>
    </comment>
    <comment ref="AC556" authorId="0" shapeId="0" xr:uid="{FD82EDB4-7429-4ABC-89D7-E68CE5193EB7}">
      <text>
        <r>
          <rPr>
            <b/>
            <sz val="9"/>
            <color indexed="81"/>
            <rFont val="Tahoma"/>
            <family val="2"/>
          </rPr>
          <t xml:space="preserve">IVA 16% = 26.48
IVA 8% = 10.59
</t>
        </r>
      </text>
    </comment>
    <comment ref="W586" authorId="0" shapeId="0" xr:uid="{61C4C3B5-453B-4547-8A52-6C29A69F7B3B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675" authorId="0" shapeId="0" xr:uid="{CEA7FE54-597C-4870-A635-33D5D7B4EE4F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  <comment ref="W736" authorId="0" shapeId="0" xr:uid="{2DE8B479-94DB-42B6-971D-0719D7A2713A}">
      <text>
        <r>
          <rPr>
            <b/>
            <sz val="9"/>
            <color indexed="81"/>
            <rFont val="Tahoma"/>
            <family val="2"/>
          </rPr>
          <t>15.99 Base
2.56 Tax/Fees
18.55 Total USD</t>
        </r>
      </text>
    </comment>
  </commentList>
</comments>
</file>

<file path=xl/sharedStrings.xml><?xml version="1.0" encoding="utf-8"?>
<sst xmlns="http://schemas.openxmlformats.org/spreadsheetml/2006/main" count="25641" uniqueCount="6712">
  <si>
    <t>GENERALES DEL COMPROBANTE</t>
  </si>
  <si>
    <t>OPERACIÓN COMERCIAL</t>
  </si>
  <si>
    <t>Archivo</t>
  </si>
  <si>
    <t>Version</t>
  </si>
  <si>
    <t>Tipo</t>
  </si>
  <si>
    <t>Serie</t>
  </si>
  <si>
    <t>Folio</t>
  </si>
  <si>
    <t>Clave</t>
  </si>
  <si>
    <t>UUID</t>
  </si>
  <si>
    <t>Fecha</t>
  </si>
  <si>
    <t>Periodo</t>
  </si>
  <si>
    <t>Ejercicio</t>
  </si>
  <si>
    <t>RFC Emisor</t>
  </si>
  <si>
    <t>Nombre Emisor</t>
  </si>
  <si>
    <t>RFC Receptor</t>
  </si>
  <si>
    <t>Nombre Receptor</t>
  </si>
  <si>
    <t>Met. Pago</t>
  </si>
  <si>
    <t>Forma Pago</t>
  </si>
  <si>
    <t>Uso CFDI</t>
  </si>
  <si>
    <t>Moneda</t>
  </si>
  <si>
    <t>T.C.</t>
  </si>
  <si>
    <t>Conceptos CFDI</t>
  </si>
  <si>
    <t>Subt. CFDI</t>
  </si>
  <si>
    <t>Subt MXN</t>
  </si>
  <si>
    <t>Importe 16%</t>
  </si>
  <si>
    <t>Descuento</t>
  </si>
  <si>
    <t>0% y Exento</t>
  </si>
  <si>
    <t>IVA</t>
  </si>
  <si>
    <t>IEPS</t>
  </si>
  <si>
    <t>Ret. ISR</t>
  </si>
  <si>
    <t>Ret. IVA</t>
  </si>
  <si>
    <t>imp.Local Tras</t>
  </si>
  <si>
    <t>imp.Local Ret</t>
  </si>
  <si>
    <t>Total</t>
  </si>
  <si>
    <t/>
  </si>
  <si>
    <t>SCS160714Q78</t>
  </si>
  <si>
    <t>SADCAL CONSULTORIA Y SOLUCIONES INTEGRALES</t>
  </si>
  <si>
    <t>03</t>
  </si>
  <si>
    <t>-</t>
  </si>
  <si>
    <t>MXN</t>
  </si>
  <si>
    <t>55</t>
  </si>
  <si>
    <t>NUT970916NH6</t>
  </si>
  <si>
    <t>2000.00</t>
  </si>
  <si>
    <t>I</t>
  </si>
  <si>
    <t>PUE</t>
  </si>
  <si>
    <t>G03</t>
  </si>
  <si>
    <t>28</t>
  </si>
  <si>
    <t>6000.00</t>
  </si>
  <si>
    <t>50055286517</t>
  </si>
  <si>
    <t>BII931004P61</t>
  </si>
  <si>
    <t>15000.00</t>
  </si>
  <si>
    <t>PPD</t>
  </si>
  <si>
    <t>99</t>
  </si>
  <si>
    <t>10000.00</t>
  </si>
  <si>
    <t>MTAAA</t>
  </si>
  <si>
    <t>COP920428Q20</t>
  </si>
  <si>
    <t>04</t>
  </si>
  <si>
    <t>AME860107KD9</t>
  </si>
  <si>
    <t>01</t>
  </si>
  <si>
    <t>100.00</t>
  </si>
  <si>
    <t>B</t>
  </si>
  <si>
    <t>G01</t>
  </si>
  <si>
    <t>185.05</t>
  </si>
  <si>
    <t>NWM9709244W4</t>
  </si>
  <si>
    <t>|- CONSUMO EN RESTAURANTES</t>
  </si>
  <si>
    <t>327</t>
  </si>
  <si>
    <t>328</t>
  </si>
  <si>
    <t>111.21</t>
  </si>
  <si>
    <t>OVICO</t>
  </si>
  <si>
    <t>OVI800131GQ6</t>
  </si>
  <si>
    <t>|- RESTAURANTES AL 16%</t>
  </si>
  <si>
    <t>|- COMISIONES</t>
  </si>
  <si>
    <t>334</t>
  </si>
  <si>
    <t>AP</t>
  </si>
  <si>
    <t>APU640930KV9</t>
  </si>
  <si>
    <t>207.55</t>
  </si>
  <si>
    <t>311</t>
  </si>
  <si>
    <t>323</t>
  </si>
  <si>
    <t>FPMXFS</t>
  </si>
  <si>
    <t>FSI970908ML5</t>
  </si>
  <si>
    <t>SJ</t>
  </si>
  <si>
    <t>PPL961114GZ1</t>
  </si>
  <si>
    <t>|- COMISION MANEJO DE CUENTA  |- COMISION POR MOVIMIENTOS INBUREDCOMISION POR MOVIMIENTOS INBURED</t>
  </si>
  <si>
    <t>C</t>
  </si>
  <si>
    <t>|- COMISION POR MOVIMIENTOS INBUREDCOMISION POR MOVIMIENTOS INBURED  |- COMISION MANEJO DE CUENTA</t>
  </si>
  <si>
    <t>316</t>
  </si>
  <si>
    <t>A</t>
  </si>
  <si>
    <t>|- CONSUMO DE ALIMENTOS</t>
  </si>
  <si>
    <t>TIWEBDF</t>
  </si>
  <si>
    <t>RTO840921RE4</t>
  </si>
  <si>
    <t>162.93</t>
  </si>
  <si>
    <t>DLI931201MI9</t>
  </si>
  <si>
    <t>|- CONSUMO RESTAURANTE</t>
  </si>
  <si>
    <t>MUSJ720609RV8</t>
  </si>
  <si>
    <t>JORGE OMAR MUSI SABBAGH</t>
  </si>
  <si>
    <t>FTDA</t>
  </si>
  <si>
    <t>SHE190630V37</t>
  </si>
  <si>
    <t>|- EARPODS WITH LIGHTNING CONNECT</t>
  </si>
  <si>
    <t>473.28</t>
  </si>
  <si>
    <t>|- Alimentos preparados  |- Alimentos y bebidas preparados</t>
  </si>
  <si>
    <t>SBJAS</t>
  </si>
  <si>
    <t>SUB910603SB3</t>
  </si>
  <si>
    <t>5000.00</t>
  </si>
  <si>
    <t>206.90</t>
  </si>
  <si>
    <t>8.62</t>
  </si>
  <si>
    <t>TCI121023F10</t>
  </si>
  <si>
    <t>EXHIBIDORA MEXICANA CINEPOLIS</t>
  </si>
  <si>
    <t>128.45</t>
  </si>
  <si>
    <t>4.0</t>
  </si>
  <si>
    <t>214.66</t>
  </si>
  <si>
    <t>330</t>
  </si>
  <si>
    <t>OPERADORA VIPS</t>
  </si>
  <si>
    <t>270.69</t>
  </si>
  <si>
    <t>PHARMA PLUS</t>
  </si>
  <si>
    <t>31</t>
  </si>
  <si>
    <t>NUEVA WAL MART DE MEXICO</t>
  </si>
  <si>
    <t>TME840315KT6</t>
  </si>
  <si>
    <t>|- Servicios de Telecomunicaciones</t>
  </si>
  <si>
    <t>585.76</t>
  </si>
  <si>
    <t>RESTAURANTES TOKS</t>
  </si>
  <si>
    <t>SANBORN HERMANOS</t>
  </si>
  <si>
    <t>58</t>
  </si>
  <si>
    <t>318</t>
  </si>
  <si>
    <t>SUBURBIA</t>
  </si>
  <si>
    <t>BANCO INBURSA SA, INSTITUCION DE BANCA MULTIPLE, GRUPO FINANCIERO INBURSA</t>
  </si>
  <si>
    <t>TELEFONOS DE MEXICO</t>
  </si>
  <si>
    <t>IWAJT</t>
  </si>
  <si>
    <t>180.00</t>
  </si>
  <si>
    <t>NUTRIDELMAR</t>
  </si>
  <si>
    <t>LWFM</t>
  </si>
  <si>
    <t>DISTRIBUIDORA LIVERPOOL</t>
  </si>
  <si>
    <t>|- MERCANCIA</t>
  </si>
  <si>
    <t>FBAA</t>
  </si>
  <si>
    <t>SOM101125UEA</t>
  </si>
  <si>
    <t>SEARS OPERADORA MEXICO</t>
  </si>
  <si>
    <t>SICONT MEX</t>
  </si>
  <si>
    <t>CFC110121742</t>
  </si>
  <si>
    <t>COMERCIALIZADORA FARMACEUTICA DE CHIAPAS</t>
  </si>
  <si>
    <t>F</t>
  </si>
  <si>
    <t>IWACL</t>
  </si>
  <si>
    <t>ICAGB</t>
  </si>
  <si>
    <t>OVIIR</t>
  </si>
  <si>
    <t>|- Clave(s) de Prepago de 50 Timbres</t>
  </si>
  <si>
    <t>175.00</t>
  </si>
  <si>
    <t>|- Clave(s) de Prepago de 10,000 Timbres</t>
  </si>
  <si>
    <t>4600.00</t>
  </si>
  <si>
    <t>COPPEL</t>
  </si>
  <si>
    <t>IBAGB</t>
  </si>
  <si>
    <t>202401-I_E-AME860107-A770951.xml</t>
  </si>
  <si>
    <t>770951</t>
  </si>
  <si>
    <t>A770951</t>
  </si>
  <si>
    <t>FD82B532-EFF3-4B20-AE94-AB73228B86AA</t>
  </si>
  <si>
    <t>2024-01-10T01:00:00</t>
  </si>
  <si>
    <t>|- Clave(s) de Prepago de 400 Timbres</t>
  </si>
  <si>
    <t>442.00</t>
  </si>
  <si>
    <t>202401-I_E-AME860107-A770964.xml</t>
  </si>
  <si>
    <t>770964</t>
  </si>
  <si>
    <t>A770964</t>
  </si>
  <si>
    <t>5E089E06-DCB3-45F6-B4DD-74430545C623</t>
  </si>
  <si>
    <t>202401-I_E-AME860107-A775855.xml</t>
  </si>
  <si>
    <t>775855</t>
  </si>
  <si>
    <t>A775855</t>
  </si>
  <si>
    <t>80F2CBEF-C597-413D-BEC9-96EC63336C50</t>
  </si>
  <si>
    <t>2024-01-12T01:00:00</t>
  </si>
  <si>
    <t>202401-I_E-AME860107-A816057.xml</t>
  </si>
  <si>
    <t>816057</t>
  </si>
  <si>
    <t>A816057</t>
  </si>
  <si>
    <t>B338646A-0602-464B-B9DB-E47F79287DDE</t>
  </si>
  <si>
    <t>2024-01-30T01:00:00</t>
  </si>
  <si>
    <t>|- 1 Actualización Sistema Base Aspel-COI 10.0 (Incluye 1 Usuario)  |- 1 Usuario(s) Adicional(es) Nuevo(s) Aspel-COI  |- 1 Usuario(s) Adicional(es) de Actualización Aspel-COI 10.0</t>
  </si>
  <si>
    <t>8287.64</t>
  </si>
  <si>
    <t>202401-I_E-AME860107-A817611.xml</t>
  </si>
  <si>
    <t>817611</t>
  </si>
  <si>
    <t>A817611</t>
  </si>
  <si>
    <t>0C57456C-08E1-4151-915F-977809C5F71D</t>
  </si>
  <si>
    <t>202401-I_E-DLI931201-LWFM2406529.xml</t>
  </si>
  <si>
    <t>2406529</t>
  </si>
  <si>
    <t>LWFM2406529</t>
  </si>
  <si>
    <t>64776BEB-1BEE-5FBC-9A28-3C1C466DF289</t>
  </si>
  <si>
    <t>2024-01-31T20:39:03</t>
  </si>
  <si>
    <t>202401-I_E-DLI931201-LWFM2406532.xml</t>
  </si>
  <si>
    <t>2406532</t>
  </si>
  <si>
    <t>LWFM2406532</t>
  </si>
  <si>
    <t>A865E8EE-66DB-5819-923E-8EF7E191CF1C</t>
  </si>
  <si>
    <t>2024-01-31T20:41:09</t>
  </si>
  <si>
    <t>116.38</t>
  </si>
  <si>
    <t>202401-I_E-DLI931201-LWFM2406534.xml</t>
  </si>
  <si>
    <t>2406534</t>
  </si>
  <si>
    <t>LWFM2406534</t>
  </si>
  <si>
    <t>0FFD36A3-6581-5F8D-81E3-0B8E4431154D</t>
  </si>
  <si>
    <t>2024-01-31T20:42:07</t>
  </si>
  <si>
    <t>258.36</t>
  </si>
  <si>
    <t>202401-I_E-DLI931201-LWFM2406536.xml</t>
  </si>
  <si>
    <t>2406536</t>
  </si>
  <si>
    <t>LWFM2406536</t>
  </si>
  <si>
    <t>E57452F9-69B4-56D7-8B81-25440D25F722</t>
  </si>
  <si>
    <t>2024-01-31T20:42:48</t>
  </si>
  <si>
    <t>38.02</t>
  </si>
  <si>
    <t>202401-I_E-DLI931201-LWFM2406540.xml</t>
  </si>
  <si>
    <t>2406540</t>
  </si>
  <si>
    <t>LWFM2406540</t>
  </si>
  <si>
    <t>1F206B17-2779-582F-A048-82DD59D11A12</t>
  </si>
  <si>
    <t>2024-01-31T20:45:13</t>
  </si>
  <si>
    <t>418.97</t>
  </si>
  <si>
    <t>202401-I_E-DLI931201-LWFM2406550.xml</t>
  </si>
  <si>
    <t>2406550</t>
  </si>
  <si>
    <t>LWFM2406550</t>
  </si>
  <si>
    <t>ED02F868-A3EA-52BD-83B4-F6E3C14D57DF</t>
  </si>
  <si>
    <t>2024-01-31T20:52:29</t>
  </si>
  <si>
    <t>815.52</t>
  </si>
  <si>
    <t>202401-I_E-IEA120222-FFNZ4989.xml</t>
  </si>
  <si>
    <t>FFNZ</t>
  </si>
  <si>
    <t>4989</t>
  </si>
  <si>
    <t>FFNZ4989</t>
  </si>
  <si>
    <t>0E4FAE34-D65F-4F9B-86B2-9CF98B92720D</t>
  </si>
  <si>
    <t>2024-01-06T21:28:06</t>
  </si>
  <si>
    <t>IEA120222855</t>
  </si>
  <si>
    <t>INGENIERIA EN ALIMENTOS ADA</t>
  </si>
  <si>
    <t>284.48</t>
  </si>
  <si>
    <t>202401-I_E-IEA120222-FFNZ5264.xml</t>
  </si>
  <si>
    <t>5264</t>
  </si>
  <si>
    <t>FFNZ5264</t>
  </si>
  <si>
    <t>8015A566-98F7-46F4-81C7-51AB1392BD17</t>
  </si>
  <si>
    <t>2024-01-31T20:18:24</t>
  </si>
  <si>
    <t>274.14</t>
  </si>
  <si>
    <t>202401-I_E-IEA120222-FFNZ5265.xml</t>
  </si>
  <si>
    <t>5265</t>
  </si>
  <si>
    <t>FFNZ5265</t>
  </si>
  <si>
    <t>83CCB35E-3BB6-457B-992B-B8726E47E56F</t>
  </si>
  <si>
    <t>2024-01-31T20:33:20</t>
  </si>
  <si>
    <t>394.83</t>
  </si>
  <si>
    <t>202401-I_E-IEA120222-FFNZ5267.xml</t>
  </si>
  <si>
    <t>5267</t>
  </si>
  <si>
    <t>FFNZ5267</t>
  </si>
  <si>
    <t>64F83AD8-30F2-4FC0-B140-065C94CE3587</t>
  </si>
  <si>
    <t>2024-01-31T20:56:04</t>
  </si>
  <si>
    <t>367.24</t>
  </si>
  <si>
    <t>202401-I_E-NWM970924-IBAGB273952.xml</t>
  </si>
  <si>
    <t>273952</t>
  </si>
  <si>
    <t>IBAGB273952</t>
  </si>
  <si>
    <t>0E2AD31D-0F70-4528-B529-33E991D35213</t>
  </si>
  <si>
    <t>2024-01-06T21:28:02</t>
  </si>
  <si>
    <t>|- ARENA BOB  |- E DOMICILIO  |- ARENA  |- ARENA</t>
  </si>
  <si>
    <t>293.10</t>
  </si>
  <si>
    <t>202401-I_E-NWM970924-IBAGB274538.xml</t>
  </si>
  <si>
    <t>274538</t>
  </si>
  <si>
    <t>IBAGB274538</t>
  </si>
  <si>
    <t>6404F6D7-2E1F-4F7E-8C44-3D1D841A2AE8</t>
  </si>
  <si>
    <t>2024-01-18T15:47:57</t>
  </si>
  <si>
    <t>|- CAJA MULTI  |- ARNO 3  |- ESTANT 4 NGO  |- E DOMICILIO</t>
  </si>
  <si>
    <t>1085.34</t>
  </si>
  <si>
    <t>202401-I_E-NWM970924-IBAGB274540.xml</t>
  </si>
  <si>
    <t>274540</t>
  </si>
  <si>
    <t>IBAGB274540</t>
  </si>
  <si>
    <t>8C2C8EF9-1545-4DF2-951B-B591861981C7</t>
  </si>
  <si>
    <t>2024-01-18T15:50:00</t>
  </si>
  <si>
    <t>|- E DOMICILIO  |- ARENA BOB  |- SERVICIO A D</t>
  </si>
  <si>
    <t>209.69</t>
  </si>
  <si>
    <t>202401-I_E-NWM970924-IBAGB275336.xml</t>
  </si>
  <si>
    <t>275336</t>
  </si>
  <si>
    <t>IBAGB275336</t>
  </si>
  <si>
    <t>BAB87699-AD53-44D6-BD45-482B24761B59</t>
  </si>
  <si>
    <t>2024-01-31T01:09:56</t>
  </si>
  <si>
    <t>|- SERVICIO A D  |- ARENA BOB  |- E DOMICILIO</t>
  </si>
  <si>
    <t>380.38</t>
  </si>
  <si>
    <t>202401-I_E-NWM970924-IWABO684676.xml</t>
  </si>
  <si>
    <t>IWABO</t>
  </si>
  <si>
    <t>684676</t>
  </si>
  <si>
    <t>IWABO684676</t>
  </si>
  <si>
    <t>F172628F-2152-42CE-BE95-8A62C804FB20</t>
  </si>
  <si>
    <t>2024-01-31T20:53:23</t>
  </si>
  <si>
    <t>|- E DOMICILIO  |- ZARZBALANC  |- GSINGLUTE  |- IMPORTADO  |- MCK FRUTOS  |- RAMEN BOLS  |- GV TORTITA  |- SERVICIO A D  |- RAMEN BOLS</t>
  </si>
  <si>
    <t>464.62</t>
  </si>
  <si>
    <t>202401-I_E-OVI800131-OVICO86750.xml</t>
  </si>
  <si>
    <t>86750</t>
  </si>
  <si>
    <t>OVICO86750</t>
  </si>
  <si>
    <t>565FE926-2A7A-410F-86F2-F180F035B419</t>
  </si>
  <si>
    <t>2024-01-31T01:21:04</t>
  </si>
  <si>
    <t>202401-I_E-SHE190630-FTDA7695032.xml</t>
  </si>
  <si>
    <t>7695032</t>
  </si>
  <si>
    <t>FTDA7695032</t>
  </si>
  <si>
    <t>15992E63-E170-4DA9-A245-095B9C1197BC</t>
  </si>
  <si>
    <t>2024-01-06T21:21:16</t>
  </si>
  <si>
    <t>202401-I_E-TME840315-b2f795.xml</t>
  </si>
  <si>
    <t>b2f795</t>
  </si>
  <si>
    <t>b2f795a0-2406-42c8-898b-736228757323</t>
  </si>
  <si>
    <t>2024-01-25T03:28:55</t>
  </si>
  <si>
    <t>202402-I_E-AME210909-H1S33506.xml</t>
  </si>
  <si>
    <t>H1S</t>
  </si>
  <si>
    <t>33506</t>
  </si>
  <si>
    <t>H1S33506</t>
  </si>
  <si>
    <t>B8ACD9FC-80D1-4C5F-8E9C-73797EF19BFD</t>
  </si>
  <si>
    <t>2024-02-10T10:02:38</t>
  </si>
  <si>
    <t>AME2109095C6</t>
  </si>
  <si>
    <t>ABASH MEDICAL</t>
  </si>
  <si>
    <t>|- Despigmentante crema antimanchas 30 g  |- Gel Moco De Gorila Rock 270G  |- Enj Buc List Whit Extrem 236ml</t>
  </si>
  <si>
    <t>555.05</t>
  </si>
  <si>
    <t>202402-I_E-AME860107-A884317.xml</t>
  </si>
  <si>
    <t>884317</t>
  </si>
  <si>
    <t>A884317</t>
  </si>
  <si>
    <t>6329E5BB-1927-4CED-8FF4-62CE88001DE0</t>
  </si>
  <si>
    <t>2024-02-28T01:00:00</t>
  </si>
  <si>
    <t>202402-I_E-APU640930-AP080150727750.xml</t>
  </si>
  <si>
    <t>080150727750</t>
  </si>
  <si>
    <t>AP080150727750</t>
  </si>
  <si>
    <t>B4BFE738-4CEE-42DC-8DAB-0EA7F165113D</t>
  </si>
  <si>
    <t>2024-02-29T22:05:26</t>
  </si>
  <si>
    <t>AUTOS PULLMAN</t>
  </si>
  <si>
    <t>|- SERVICIOS DE BUSES CON HORARIOS PROGRAMADOS-SERVICIOS DE VIAJE ADO OAXACA-MEXICO TAPO MXD FOL. 080150727750 ASIENTO. 39 22-01-2024</t>
  </si>
  <si>
    <t>755.17</t>
  </si>
  <si>
    <t>202402-I_E-APU640930-AP080150727751.xml</t>
  </si>
  <si>
    <t>080150727751</t>
  </si>
  <si>
    <t>AP080150727751</t>
  </si>
  <si>
    <t>3358F310-10E8-4A7C-8A26-F4EE97D92771</t>
  </si>
  <si>
    <t>2024-02-29T22:04:32</t>
  </si>
  <si>
    <t>|- SERVICIOS DE BUSES CON HORARIOS PROGRAMADOS-SERVICIOS DE VIAJE ADO OAXACA-MEXICO TAPO MXD FOL. 080150727751 ASIENTO. 40 22-01-2024</t>
  </si>
  <si>
    <t>202402-I_E-BII931004-ENE7426650055286517.xml</t>
  </si>
  <si>
    <t>ENE74266</t>
  </si>
  <si>
    <t>ENE7426650055286517</t>
  </si>
  <si>
    <t>6d397f37-5cc0-45af-b854-4826c36ecb68</t>
  </si>
  <si>
    <t>2024-02-03T11:57:03</t>
  </si>
  <si>
    <t>202402-I_E-CLI150721-CHCN266143.xml</t>
  </si>
  <si>
    <t>CHCN</t>
  </si>
  <si>
    <t>266143</t>
  </si>
  <si>
    <t>CHCN266143</t>
  </si>
  <si>
    <t>05fa7e91-ae9e-4531-9eda-77d33ea34b7b</t>
  </si>
  <si>
    <t>2024-02-21T10:38:08</t>
  </si>
  <si>
    <t>CLI1507218G2</t>
  </si>
  <si>
    <t>CHCN LIGHTING</t>
  </si>
  <si>
    <t>|- LAMPARA DE SOBREPONER 18W</t>
  </si>
  <si>
    <t>401.74</t>
  </si>
  <si>
    <t>202402-I_E-CON160725-C22270.xml</t>
  </si>
  <si>
    <t>22270</t>
  </si>
  <si>
    <t>C22270</t>
  </si>
  <si>
    <t>05652A01-BA0D-4AE5-A0C5-85912B95E372</t>
  </si>
  <si>
    <t>2024-02-28T10:36:34</t>
  </si>
  <si>
    <t>CON160725DJ6</t>
  </si>
  <si>
    <t>CONCOISA</t>
  </si>
  <si>
    <t>|- SALCHICHA SL1- 600 ML</t>
  </si>
  <si>
    <t>1310.00</t>
  </si>
  <si>
    <t>202402-I_E-DLI931201-LWFM2409218.xml</t>
  </si>
  <si>
    <t>2409218</t>
  </si>
  <si>
    <t>LWFM2409218</t>
  </si>
  <si>
    <t>BE37C8F9-5711-5654-A10E-9FA8429AF0FF</t>
  </si>
  <si>
    <t>2024-02-14T15:27:39</t>
  </si>
  <si>
    <t>385.34</t>
  </si>
  <si>
    <t>202402-I_E-FAR000207-WFAC220381.xml</t>
  </si>
  <si>
    <t>WFAC</t>
  </si>
  <si>
    <t>220381</t>
  </si>
  <si>
    <t>WFAC220381</t>
  </si>
  <si>
    <t>E56369D4-E58F-4D4C-ABA7-2544DF4F479B</t>
  </si>
  <si>
    <t>2024-02-14T16:13:33</t>
  </si>
  <si>
    <t>FAR000207LZ6</t>
  </si>
  <si>
    <t>FARRAM</t>
  </si>
  <si>
    <t>|- BLOQUEADOR ECOFRIEND</t>
  </si>
  <si>
    <t>202402-I_E-FAR000207-WFAC257188.xml</t>
  </si>
  <si>
    <t>257188</t>
  </si>
  <si>
    <t>WFAC257188</t>
  </si>
  <si>
    <t>4241CBE2-B6BD-4124-ADAB-EF790A6BA6F8</t>
  </si>
  <si>
    <t>2024-02-14T16:15:26</t>
  </si>
  <si>
    <t>|- CUBREBOCA TRIPLE PLI  |- OXIMETAZOLINA AD 50M</t>
  </si>
  <si>
    <t>122.72</t>
  </si>
  <si>
    <t>202402-I_E-FSI970908-FPMXFS3199909.xml</t>
  </si>
  <si>
    <t>3199909</t>
  </si>
  <si>
    <t>FPMXFS3199909</t>
  </si>
  <si>
    <t>0A493301-C602-1948-A7CB-929CA79FA749</t>
  </si>
  <si>
    <t>2024-02-14T17:10:45</t>
  </si>
  <si>
    <t>FARMACIAS DE SIMILARES</t>
  </si>
  <si>
    <t>|- MATRICARIA REC 0.25M  |- BLOQUEADOR 50+125GR</t>
  </si>
  <si>
    <t>168.83</t>
  </si>
  <si>
    <t>202402-I_E-IRA060907-MCHII18150.xml</t>
  </si>
  <si>
    <t>MCHII</t>
  </si>
  <si>
    <t>18150</t>
  </si>
  <si>
    <t>MCHII18150</t>
  </si>
  <si>
    <t>026571f5-3b3b-40ff-ad7a-b3cd87631928</t>
  </si>
  <si>
    <t>2024-02-26T22:31:56</t>
  </si>
  <si>
    <t>IRA060907R36</t>
  </si>
  <si>
    <t>INMOBILIARIA ROJAS &amp; GAS</t>
  </si>
  <si>
    <t>|- 32011.MAGNA</t>
  </si>
  <si>
    <t>129.80</t>
  </si>
  <si>
    <t>202402-I_E-ISE751222-67643.xml</t>
  </si>
  <si>
    <t>67643</t>
  </si>
  <si>
    <t>3ae80f2e-8979-4de8-bc59-20526af35f53</t>
  </si>
  <si>
    <t>2024-02-20T19:38:57</t>
  </si>
  <si>
    <t>ISE751222215</t>
  </si>
  <si>
    <t>INSTITUTO SUPERIOR DE ESTUDIOS FISCALES</t>
  </si>
  <si>
    <t>|- INTELIGENCIA ARTIFICIAL PARA CONTADORES, Lunes 19 de febrero de 2024, de 15:30 a 20:30 h. (Presencial CDMX y En Linea)., José Antonio  Cenobio  Ramírez</t>
  </si>
  <si>
    <t>2100.00</t>
  </si>
  <si>
    <t>202402-I_E-NWM970924-IBAGB276015.xml</t>
  </si>
  <si>
    <t>276015</t>
  </si>
  <si>
    <t>IBAGB276015</t>
  </si>
  <si>
    <t>59FA6D0A-1A76-45EC-B145-E8446FBB8531</t>
  </si>
  <si>
    <t>2024-02-12T14:03:16</t>
  </si>
  <si>
    <t>|- ARENA  |- E DOMICILIO  |- ACCESORIO</t>
  </si>
  <si>
    <t>437.07</t>
  </si>
  <si>
    <t>202402-I_E-NWM970924-ICAGB551315.xml</t>
  </si>
  <si>
    <t>551315</t>
  </si>
  <si>
    <t>ICAGB551315</t>
  </si>
  <si>
    <t>76EE8324-87F4-40FB-88A5-DBB8580980FD</t>
  </si>
  <si>
    <t>2024-02-13T18:08:48</t>
  </si>
  <si>
    <t>|- FLETE PREVTA  |- MM 25K FORM</t>
  </si>
  <si>
    <t>1067.25</t>
  </si>
  <si>
    <t>202402-I_E-OVI800131-OVIIR46730.xml</t>
  </si>
  <si>
    <t>46730</t>
  </si>
  <si>
    <t>OVIIR46730</t>
  </si>
  <si>
    <t>DF6FBB37-6335-4409-AECC-E3511AC50D6C</t>
  </si>
  <si>
    <t>2024-02-12T22:19:11</t>
  </si>
  <si>
    <t>202402-I_E-PPL961114-SJ3065480101.xml</t>
  </si>
  <si>
    <t>3065480101</t>
  </si>
  <si>
    <t>SJ3065480101</t>
  </si>
  <si>
    <t>6E735FB3-E186-49CB-A64C-47E07D20B581</t>
  </si>
  <si>
    <t>2024-02-14T19:35:35</t>
  </si>
  <si>
    <t>|- ADALIR CRE 0.050-1-0.100GR CAJ C-40GR  |- TOM´S PASTA DENTAL CUIDADO INTEG C-85ML</t>
  </si>
  <si>
    <t>300.93</t>
  </si>
  <si>
    <t>202402-I_E-RTO840921-TIWEBDF9189924.xml</t>
  </si>
  <si>
    <t>9189924</t>
  </si>
  <si>
    <t>TIWEBDF9189924</t>
  </si>
  <si>
    <t>CDCC673D-3641-424F-9B98-BB02F5E8F51E</t>
  </si>
  <si>
    <t>2024-02-29T19:06:37</t>
  </si>
  <si>
    <t>202402-I_E-SHE190630-FTDA7832279.xml</t>
  </si>
  <si>
    <t>7832279</t>
  </si>
  <si>
    <t>FTDA7832279</t>
  </si>
  <si>
    <t>94666C38-BE22-4821-B7AB-133432BA827D</t>
  </si>
  <si>
    <t>2024-02-14T19:15:50</t>
  </si>
  <si>
    <t>|- GORRA LEVIS BEIBOLERA 87516027</t>
  </si>
  <si>
    <t>275.00</t>
  </si>
  <si>
    <t>202402-I_E-SHE190630-FTDA7832280.xml</t>
  </si>
  <si>
    <t>7832280</t>
  </si>
  <si>
    <t>FTDA7832280</t>
  </si>
  <si>
    <t>52D84D75-F31B-4A2D-B7B5-FA4A52F91E21</t>
  </si>
  <si>
    <t>2024-02-14T19:17:18</t>
  </si>
  <si>
    <t>1157.75</t>
  </si>
  <si>
    <t>202402-I_E-SPL180212-GLRW4398.xml</t>
  </si>
  <si>
    <t>GLRW</t>
  </si>
  <si>
    <t>4398</t>
  </si>
  <si>
    <t>GLRW4398</t>
  </si>
  <si>
    <t>CCC6E266-23C8-40CA-BD27-FA284D9A9E8C</t>
  </si>
  <si>
    <t>2024-02-26T21:36:54</t>
  </si>
  <si>
    <t>SPL180212AMA</t>
  </si>
  <si>
    <t>SOLUCIONES P&amp;L</t>
  </si>
  <si>
    <t>|- Efitec 87</t>
  </si>
  <si>
    <t>432.83</t>
  </si>
  <si>
    <t>202402-I_E-SUB910603-SBJAS52941.xml</t>
  </si>
  <si>
    <t>52941</t>
  </si>
  <si>
    <t>SBJAS52941</t>
  </si>
  <si>
    <t>5540AD33-93C4-5D47-96AB-799DD11086D5</t>
  </si>
  <si>
    <t>2024-02-23T21:24:00</t>
  </si>
  <si>
    <t>|- TINES SPRINT, UNITALLA, NEGRO LISO 5030  |- SUDADERA SPRI, MED, GRIS OBSCURO JASPE  |- SUDADERA CONTEMPO, M, NEGRO 2418411074  |- TOP SPRINT, G, MORADO LISO 8711B  |- TOP SPRINT, G, GRIS OBSCURO LISO 8711A</t>
  </si>
  <si>
    <t>1202.59</t>
  </si>
  <si>
    <t>202402-I_E-SUB910603-SBJAS52943.xml</t>
  </si>
  <si>
    <t>52943</t>
  </si>
  <si>
    <t>SBJAS52943</t>
  </si>
  <si>
    <t>95B5E986-A92F-5528-9189-95C9CE1AF162</t>
  </si>
  <si>
    <t>2024-02-23T21:26:01</t>
  </si>
  <si>
    <t>|- PIJAMA NON STOP, M, AZUL REY S2419363</t>
  </si>
  <si>
    <t>283.62</t>
  </si>
  <si>
    <t>202402-I_E-TCI121023-WWAKL17163.xml</t>
  </si>
  <si>
    <t>WWAKL</t>
  </si>
  <si>
    <t>17163</t>
  </si>
  <si>
    <t>WWAKL17163</t>
  </si>
  <si>
    <t>4F751F0F-C311-11EE-9B20-5F2F00F986C4</t>
  </si>
  <si>
    <t>2024-02-03T21:56:01</t>
  </si>
  <si>
    <t>|- GENERAL EVENTO 57031</t>
  </si>
  <si>
    <t>202402-I_E-TME840315-FMM130124020190223.xml</t>
  </si>
  <si>
    <t>FMM</t>
  </si>
  <si>
    <t>130124020190223</t>
  </si>
  <si>
    <t>FMM130124020190223</t>
  </si>
  <si>
    <t>7f7761f8-06bb-4777-8256-73622875f9b0</t>
  </si>
  <si>
    <t>2024-02-25T21:55:53</t>
  </si>
  <si>
    <t>84-2805822</t>
  </si>
  <si>
    <t>Apple Services LATAM LLC</t>
  </si>
  <si>
    <t>|- Unlock BattlePass SP. Reward I</t>
  </si>
  <si>
    <t>|- Unlock BattlePass SP.Reward II</t>
  </si>
  <si>
    <t>74-3093319</t>
  </si>
  <si>
    <t>IONOS Inc</t>
  </si>
  <si>
    <t>ZVC110421C76</t>
  </si>
  <si>
    <t>Zoom Video Communications Inc.</t>
  </si>
  <si>
    <t>|- Unlock Re.BP Special Reward I</t>
  </si>
  <si>
    <t>|- 90010289 - Servidor Virtual Cloud L</t>
  </si>
  <si>
    <t>|- 90752625 - Servidor Virtual Cloud RAM XL</t>
  </si>
  <si>
    <t>|- Zoom One Pro Monthly</t>
  </si>
  <si>
    <t>2024-01_136758671727.pdf</t>
  </si>
  <si>
    <t>136758671727</t>
  </si>
  <si>
    <t>2024-01_136758671728.pdf</t>
  </si>
  <si>
    <t>136758671728</t>
  </si>
  <si>
    <t>2024-01_166755348125.pdf</t>
  </si>
  <si>
    <t>166755348125</t>
  </si>
  <si>
    <t>|- Winter BP SP Reward I Unlock</t>
  </si>
  <si>
    <t>2024-01_166755348126.pdf</t>
  </si>
  <si>
    <t>166755348126</t>
  </si>
  <si>
    <t>|- 28-Day Remove Ads Special Pack</t>
  </si>
  <si>
    <t>2024-01_192752577556.pdf</t>
  </si>
  <si>
    <t>192752577556</t>
  </si>
  <si>
    <t>2024-01_203757985226.pdf</t>
  </si>
  <si>
    <t>203757985226</t>
  </si>
  <si>
    <t>|- Winter BP SP Reward II Unlock</t>
  </si>
  <si>
    <t>2024-01_203757985227.pdf</t>
  </si>
  <si>
    <t>203757985227</t>
  </si>
  <si>
    <t>|- Winter Season AP Package</t>
  </si>
  <si>
    <t>2024-02_148760081709.pdf</t>
  </si>
  <si>
    <t>148760081709</t>
  </si>
  <si>
    <t>2024-02_148760081710.pdf</t>
  </si>
  <si>
    <t>148760081710</t>
  </si>
  <si>
    <t>|- Unlock Re.BP Special Reward II</t>
  </si>
  <si>
    <t>2024-01_FA_202302707380.pdf</t>
  </si>
  <si>
    <t>FA_202302707380</t>
  </si>
  <si>
    <t>2024-01_FA_202302709071.pdf</t>
  </si>
  <si>
    <t>FA_202302709071</t>
  </si>
  <si>
    <t>2024-02_FA_202302745728.pdf</t>
  </si>
  <si>
    <t>FA_202302745728</t>
  </si>
  <si>
    <t>2024-02_FA_202302747302.pdf</t>
  </si>
  <si>
    <t>FA_202302747302</t>
  </si>
  <si>
    <t>2024-01_INV236182935.pdf</t>
  </si>
  <si>
    <t>INV236182935</t>
  </si>
  <si>
    <t>2024-02_INV240765738.pdf</t>
  </si>
  <si>
    <t>INV240765738</t>
  </si>
  <si>
    <t>202403-I_E-AAFE490509-F1391.xml</t>
  </si>
  <si>
    <t>1391</t>
  </si>
  <si>
    <t>F1391</t>
  </si>
  <si>
    <t>63441F55-3AA8-4395-BDF7-BF42660C7CE2</t>
  </si>
  <si>
    <t>2024-03-20T10:02:16</t>
  </si>
  <si>
    <t>AAFE490509FC5</t>
  </si>
  <si>
    <t>ELISEO ALCANTARA FLORES</t>
  </si>
  <si>
    <t>|- RELEVADOR VW-GM MULTIFUNCIONAL 4T.</t>
  </si>
  <si>
    <t>202403-I_E-BALN730309-B3271.xml</t>
  </si>
  <si>
    <t>3271</t>
  </si>
  <si>
    <t>B3271</t>
  </si>
  <si>
    <t>2348385b-2d2e-4836-8f74-96c07ae9495c</t>
  </si>
  <si>
    <t>2024-03-27T14:58:25</t>
  </si>
  <si>
    <t>BALN730309Q27</t>
  </si>
  <si>
    <t>NARCIZO BAZAN LOYOLA</t>
  </si>
  <si>
    <t>|- impulsor 1.5 hp t-evans</t>
  </si>
  <si>
    <t>202403-I_E-BII931004-FEB7439450055286517.xml</t>
  </si>
  <si>
    <t>FEB74394</t>
  </si>
  <si>
    <t>FEB7439450055286517</t>
  </si>
  <si>
    <t>9784fa10-7171-43cf-915c-8cbe87470364</t>
  </si>
  <si>
    <t>2024-03-02T12:43:13</t>
  </si>
  <si>
    <t>202403-I_E-CFC110121-FV.xml</t>
  </si>
  <si>
    <t>FV</t>
  </si>
  <si>
    <t>4D3B5345-2054-4377-A051-9AAB85C00876</t>
  </si>
  <si>
    <t>2024-03-29T12:14:51</t>
  </si>
  <si>
    <t>|- G AHORRO OMEPRAZOL 20 MG ORAL 30 CAP 2 CAJAS 9348</t>
  </si>
  <si>
    <t>132.00</t>
  </si>
  <si>
    <t>202403-I_E-CGM011210-MCQI14880.xml</t>
  </si>
  <si>
    <t>MCQI</t>
  </si>
  <si>
    <t>14880</t>
  </si>
  <si>
    <t>MCQI14880</t>
  </si>
  <si>
    <t>f8628243-b10c-448b-94eb-d8317cd6c197</t>
  </si>
  <si>
    <t>2024-03-31T23:25:25</t>
  </si>
  <si>
    <t>CGM011210S71</t>
  </si>
  <si>
    <t>CORPORACION GASOLINERA MILLENIUM</t>
  </si>
  <si>
    <t>173.07</t>
  </si>
  <si>
    <t>202403-I_E-CME030219-B10666700.xml</t>
  </si>
  <si>
    <t>10666700</t>
  </si>
  <si>
    <t>B10666700</t>
  </si>
  <si>
    <t>AEABD970-DA4F-4CE8-948B-C72F42D97D79</t>
  </si>
  <si>
    <t>2024-03-31T23:04:36</t>
  </si>
  <si>
    <t>CME030219B64</t>
  </si>
  <si>
    <t>CONCESIONARIA MEXIQUENSE</t>
  </si>
  <si>
    <t>|- LIGERO  |- LIGERO  |- LIGERO  |- LIGERO</t>
  </si>
  <si>
    <t>224.14</t>
  </si>
  <si>
    <t>202403-I_E-CON160725-C22350.xml</t>
  </si>
  <si>
    <t>22350</t>
  </si>
  <si>
    <t>C22350</t>
  </si>
  <si>
    <t>C38D39FD-E79D-41A7-98BC-17710FC2AF3C</t>
  </si>
  <si>
    <t>2024-03-07T17:21:06</t>
  </si>
  <si>
    <t>|- IMPERMEABILIZANTE HIBRIDO CUBETA DE 19 L</t>
  </si>
  <si>
    <t>202403-I_E-CON160725-C22372.xml</t>
  </si>
  <si>
    <t>22372</t>
  </si>
  <si>
    <t>C22372</t>
  </si>
  <si>
    <t>740FC71D-3E54-4A0E-A91D-666AA217199B</t>
  </si>
  <si>
    <t>2024-03-11T12:25:34</t>
  </si>
  <si>
    <t>|- SELLOCRET SALCHICHA TX  600 ML GRIS</t>
  </si>
  <si>
    <t>2620.00</t>
  </si>
  <si>
    <t>202403-I_E-CON160725-C22437.xml</t>
  </si>
  <si>
    <t>22437</t>
  </si>
  <si>
    <t>C22437</t>
  </si>
  <si>
    <t>E5A610D2-9761-4276-B47F-43BE73E4FE1F</t>
  </si>
  <si>
    <t>2024-03-20T10:35:47</t>
  </si>
  <si>
    <t>202403-I_E-COP920428-MTAAA77570000038541.xml</t>
  </si>
  <si>
    <t>77570000038541</t>
  </si>
  <si>
    <t>MTAAA77570000038541</t>
  </si>
  <si>
    <t>e7b241ba-d57d-493b-9eea-4990968aa335</t>
  </si>
  <si>
    <t>2024-03-06T10:33:19</t>
  </si>
  <si>
    <t>|- IN EAR EVL WRD100</t>
  </si>
  <si>
    <t>76.72</t>
  </si>
  <si>
    <t>202403-I_E-DLI931201-LWFM2413512.xml</t>
  </si>
  <si>
    <t>2413512</t>
  </si>
  <si>
    <t>LWFM2413512</t>
  </si>
  <si>
    <t>7FBB875E-38BC-5C28-AF54-15D18F896B84</t>
  </si>
  <si>
    <t>2024-03-01T15:56:04</t>
  </si>
  <si>
    <t>202403-I_E-DLI931201-LWFM2417009.xml</t>
  </si>
  <si>
    <t>2417009</t>
  </si>
  <si>
    <t>LWFM2417009</t>
  </si>
  <si>
    <t>C7FE2C3F-199F-5B58-9DAA-68DF42F3EE48</t>
  </si>
  <si>
    <t>2024-03-19T17:54:13</t>
  </si>
  <si>
    <t>202403-I_E-DLI931201-LWFM2419931.xml</t>
  </si>
  <si>
    <t>2419931</t>
  </si>
  <si>
    <t>LWFM2419931</t>
  </si>
  <si>
    <t>7FA0569C-2D82-5830-9549-F01FC51B4ADD</t>
  </si>
  <si>
    <t>2024-03-30T19:45:11</t>
  </si>
  <si>
    <t>202403-I_E-FRU160425-OFI_FAC3856.xml</t>
  </si>
  <si>
    <t>OFI_FAC</t>
  </si>
  <si>
    <t>3856</t>
  </si>
  <si>
    <t>OFI_FAC3856</t>
  </si>
  <si>
    <t>5905BAA5-CA32-4B48-B617-F5871DB62BA3</t>
  </si>
  <si>
    <t>2024-03-30T16:51:16</t>
  </si>
  <si>
    <t>FRU160425HRA</t>
  </si>
  <si>
    <t>FARMACIAS RUJIDI</t>
  </si>
  <si>
    <t>|- BLOQUEADOR 50+125GR ETERNAL FACIAL-CORP  |- LLAVERO DR SIMI</t>
  </si>
  <si>
    <t>179.32</t>
  </si>
  <si>
    <t>202403-I_E-GAPA980711-A5232.xml</t>
  </si>
  <si>
    <t>5232</t>
  </si>
  <si>
    <t>A5232</t>
  </si>
  <si>
    <t>43D2D1B7-50F5-4BC9-BEB8-922F5722A43C</t>
  </si>
  <si>
    <t>2024-03-04T16:35:36</t>
  </si>
  <si>
    <t>GAPA980711BR2</t>
  </si>
  <si>
    <t>AARON ANDIVI GARCIA PEREZ</t>
  </si>
  <si>
    <t>|- THINNER STANDARD 4 L</t>
  </si>
  <si>
    <t>120.69</t>
  </si>
  <si>
    <t>202403-I_E-HDM001017-4HGIHI48558.xml</t>
  </si>
  <si>
    <t>4HGIHI</t>
  </si>
  <si>
    <t>48558</t>
  </si>
  <si>
    <t>4HGIHI48558</t>
  </si>
  <si>
    <t>a3746adf-eba1-4488-a211-82b41f9e2336</t>
  </si>
  <si>
    <t>2024-03-25T11:35:23</t>
  </si>
  <si>
    <t>HDM001017AS1</t>
  </si>
  <si>
    <t>HOME DEPOT MEXICO</t>
  </si>
  <si>
    <t>|- POSTE METALICO CAL.26 6.35CMX2.44M  |- CANAL AMARRE ESTANDAR  410X305 C-26  |- COMPUESTO SUPERLIGERO CAJA 5KG  |- PALETA PAYASO 45G RIC</t>
  </si>
  <si>
    <t>588.51</t>
  </si>
  <si>
    <t>202403-I_E-MEAA560427-C10915.xml</t>
  </si>
  <si>
    <t>10915</t>
  </si>
  <si>
    <t>C10915</t>
  </si>
  <si>
    <t>BC32FDB6-2740-432B-8E99-9D87C3BBF5A9</t>
  </si>
  <si>
    <t>2024-03-21T11:30:30</t>
  </si>
  <si>
    <t>MEAA560427AS6</t>
  </si>
  <si>
    <t>JOSE ARTURO MENENDEZ ANGEL</t>
  </si>
  <si>
    <t>|- TORNILLO PUNTA BROCA 8X3-4 CIENTO  |- THINNER STD LT</t>
  </si>
  <si>
    <t>242.02</t>
  </si>
  <si>
    <t>202403-I_E-NWM970924-IBAGB277277.xml</t>
  </si>
  <si>
    <t>277277</t>
  </si>
  <si>
    <t>IBAGB277277</t>
  </si>
  <si>
    <t>85BB7CBF-533D-417F-A564-804B2968A84E</t>
  </si>
  <si>
    <t>2024-03-01T16:20:40</t>
  </si>
  <si>
    <t>|- HIGIENE  |- E DOMICILIO  |- ARENA  |- ARENA BOB</t>
  </si>
  <si>
    <t>437.50</t>
  </si>
  <si>
    <t>202403-I_E-NWM970924-IBAII200791.xml</t>
  </si>
  <si>
    <t>IBAII</t>
  </si>
  <si>
    <t>200791</t>
  </si>
  <si>
    <t>IBAII200791</t>
  </si>
  <si>
    <t>F48414BD-D10C-481D-8F79-B4C7D7F1B7E8</t>
  </si>
  <si>
    <t>2024-03-29T17:26:50</t>
  </si>
  <si>
    <t>|- CM640GY140G  |- ROSA VENUS  |- R VENUS BA  |- TERMINAL  |- ROSA VENUS  |- AXION 1.1L  |- GV ENT  |- GV BLANQ 2  |- GREATVALUE  |- PINTURA</t>
  </si>
  <si>
    <t>953.91</t>
  </si>
  <si>
    <t>202403-I_E-NWM970924-ICAGB559166.xml</t>
  </si>
  <si>
    <t>559166</t>
  </si>
  <si>
    <t>ICAGB559166</t>
  </si>
  <si>
    <t>EE1DD00B-5AF4-40C6-80B4-83501EB74085</t>
  </si>
  <si>
    <t>2024-03-31T19:41:08</t>
  </si>
  <si>
    <t>|- TOALLITA KBB  |- TOALLITAS BB  |- MM LIMPBRISA  |- OIKOS GRIEGO  |- 1.730K MAYON  |- YOPLAIT  |- CREMA DESLAC  |- FUD  |- 1KG MENONITA  |- HERBAL ESSEN  |- 1LT BODY MIL  |- HAMB SIRLOIN  |- ADEREZO BC  |- MM PANELA  |- LECHUGA ROMA  |- COLIFLOR  |- BROCOLI</t>
  </si>
  <si>
    <t>2664.81</t>
  </si>
  <si>
    <t>202403-I_E-NWM970924-IWACL1288008.xml</t>
  </si>
  <si>
    <t>1288008</t>
  </si>
  <si>
    <t>IWACL1288008</t>
  </si>
  <si>
    <t>C17E4B3C-B40B-41DA-8F22-A6AD7FE9298C</t>
  </si>
  <si>
    <t>2024-03-31T19:42:25</t>
  </si>
  <si>
    <t>|- E DOMICILIO  |- SJUAN HVO BL  |- COTTONELLE  |- TT HORNEADA  |- COOKIE 30GR  |- SCLARALIGHT  |- TUNY AGUA  |- MAS DET LIQ  |- ISADORA FRIJ  |- ISADORA FRIJ  |- YAKULT BEBI  |- NILO 1 KG  |- UNICO FRES  |- DON JOSE SH  |- ADES SOYA BE  |- GV FRES 500G  |- YOPLAIT442  |- LIMON S SEMI  |- DESHEBRADASK  |- CORNPOPS30  |- CEREAL  |- CALAHUA CO  |- PHILLY QSOCR  |- VITA COCO  |- QSO CAB CEN  |- OCEAN SPRA  |- CREMA ALPUR  |- DOVE JABON B  |- FAJITA  |- PECHUGA PAVO  |- DESHEBRADASK  |- SAZONADOR  |- MILANESA</t>
  </si>
  <si>
    <t>2441.61</t>
  </si>
  <si>
    <t>202403-I_E-NWM970924-IWAJT652004.xml</t>
  </si>
  <si>
    <t>652004</t>
  </si>
  <si>
    <t>IWAJT652004</t>
  </si>
  <si>
    <t>C1FE0602-97CD-4C61-B99D-6145BC66D718</t>
  </si>
  <si>
    <t>2024-03-31T19:39:07</t>
  </si>
  <si>
    <t>|- E DOMICILIO  |- AZUFRE  |- ARENA BOB  |- ARENA GATO</t>
  </si>
  <si>
    <t>622.41</t>
  </si>
  <si>
    <t>202403-I_E-PCZ071128-MEXAB3FAC000439652.xml</t>
  </si>
  <si>
    <t>MEXAB</t>
  </si>
  <si>
    <t>3FAC000439652</t>
  </si>
  <si>
    <t>MEXAB3FAC000439652</t>
  </si>
  <si>
    <t>C66EC5ED-53C2-4E1A-AC2E-77D88B6AE7B1</t>
  </si>
  <si>
    <t>2024-03-03T07:29:54</t>
  </si>
  <si>
    <t>PCZ071128UM9</t>
  </si>
  <si>
    <t>PRODUCTOS DE CONSUMO Z</t>
  </si>
  <si>
    <t>|- ALIM GATINA POLLO 1-15 KG</t>
  </si>
  <si>
    <t>928.80</t>
  </si>
  <si>
    <t>202403-I_E-SAR110503-WEB37481.xml</t>
  </si>
  <si>
    <t>WEB</t>
  </si>
  <si>
    <t>37481</t>
  </si>
  <si>
    <t>WEB37481</t>
  </si>
  <si>
    <t>eabaa11e-652d-4ad9-be90-ef96264bba93</t>
  </si>
  <si>
    <t>2024-03-31T23:24:01</t>
  </si>
  <si>
    <t>SAR1105032P6</t>
  </si>
  <si>
    <t>SERVICIO ARYCLA</t>
  </si>
  <si>
    <t>|- Magna</t>
  </si>
  <si>
    <t>346.19</t>
  </si>
  <si>
    <t>202403-I_E-SHE190630-FTDA7994053.xml</t>
  </si>
  <si>
    <t>7994053</t>
  </si>
  <si>
    <t>FTDA7994053</t>
  </si>
  <si>
    <t>0726A146-935F-473E-BA60-D37E91159A01</t>
  </si>
  <si>
    <t>2024-03-30T20:52:24</t>
  </si>
  <si>
    <t>|- RIOPAN GEL SUSP250 ML  |- KIT DE VIAJE HIGIENE BUCAL 6PZ  |- PALILLO CON HILO DENTAL 40PZ C</t>
  </si>
  <si>
    <t>469.35</t>
  </si>
  <si>
    <t>202403-I_E-SHE190630-FTDA7994063.xml</t>
  </si>
  <si>
    <t>7994063</t>
  </si>
  <si>
    <t>FTDA7994063</t>
  </si>
  <si>
    <t>2450C091-2FAF-4DA7-B910-0710EE3E4497</t>
  </si>
  <si>
    <t>2024-03-30T20:53:08</t>
  </si>
  <si>
    <t>|- BOLSA ECOLOGICA 30X28X18</t>
  </si>
  <si>
    <t>202403-I_E-SOM101125-FBAA3575338.xml</t>
  </si>
  <si>
    <t>3575338</t>
  </si>
  <si>
    <t>FBAA3575338</t>
  </si>
  <si>
    <t>31A67DC6-D282-406C-AC1D-E9E08363832E</t>
  </si>
  <si>
    <t>2024-03-30T19:43:32</t>
  </si>
  <si>
    <t>|- ESMERIL BOSCH GWS70  |- ROTOMARTILLO 18 V +</t>
  </si>
  <si>
    <t>4401.72</t>
  </si>
  <si>
    <t>202403-I_E-SOM101125-FBAA3575342.xml</t>
  </si>
  <si>
    <t>3575342</t>
  </si>
  <si>
    <t>FBAA3575342</t>
  </si>
  <si>
    <t>3728FB55-EEDB-4EEA-A987-6162B03EBF05</t>
  </si>
  <si>
    <t>2024-03-30T19:44:15</t>
  </si>
  <si>
    <t>|- BOLSA ECOLOGICA 50X4  |- ESMERIL BOSCH GWS70</t>
  </si>
  <si>
    <t>1348.27</t>
  </si>
  <si>
    <t>202403-I_E-SOM101125-FBAA3575360.xml</t>
  </si>
  <si>
    <t>3575360</t>
  </si>
  <si>
    <t>FBAA3575360</t>
  </si>
  <si>
    <t>42528E1D-94D6-49BC-9279-68DB00C74AA5</t>
  </si>
  <si>
    <t>2024-03-30T19:49:45</t>
  </si>
  <si>
    <t>|- MOCHILA KRIMMLER PRI</t>
  </si>
  <si>
    <t>1464.66</t>
  </si>
  <si>
    <t>202403-I_E-SOM101125-FBAA3575365.xml</t>
  </si>
  <si>
    <t>3575365</t>
  </si>
  <si>
    <t>FBAA3575365</t>
  </si>
  <si>
    <t>29807A9E-58D7-45E7-997E-18C723085157</t>
  </si>
  <si>
    <t>2024-03-30T19:50:50</t>
  </si>
  <si>
    <t>|- LIGHTNING TO USB CAB</t>
  </si>
  <si>
    <t>202403-I_E-TAC000705-OLV-7155.xml</t>
  </si>
  <si>
    <t>OLV-</t>
  </si>
  <si>
    <t>7155</t>
  </si>
  <si>
    <t>OLV-7155</t>
  </si>
  <si>
    <t>7dc5e91f-688c-4b62-842a-b78c572f218c</t>
  </si>
  <si>
    <t>2024-03-22T15:52:40</t>
  </si>
  <si>
    <t>TAC000705M6A</t>
  </si>
  <si>
    <t>CON...TACTO</t>
  </si>
  <si>
    <t>|- FOTOCELDA ELECTRONICO 120-240V ARGOS  |- BASE P-FOTOCELDA C-N MENSULA ARGOS  |- CONT. DX BLANCO C-PLACA BLANCA LUGANO  |- APAG. SENCILLO BLANCO 1 MOD. IGOTO  |- PLACA 2 MODULOS BLANCO LUGANO  |- PLACA 1 MODULO BLANCA LUGANO  |- CANALETA C-ADHESIVO 10X20X2mts BLANCA  |- SOBRETAPA DE 19mm 10x10cm  |- TAPA CUADRADA DE 19mm 10X10cm  |- CAJA UNIVERSAL BLANCA P-CANALETA</t>
  </si>
  <si>
    <t>383.53</t>
  </si>
  <si>
    <t>202403-I_E-TME840315-FMM130124030188860.xml</t>
  </si>
  <si>
    <t>130124030188860</t>
  </si>
  <si>
    <t>FMM130124030188860</t>
  </si>
  <si>
    <t>55ba0f35-f02c-4dc7-ba47-73622875334c</t>
  </si>
  <si>
    <t>2024-03-24T22:20:57</t>
  </si>
  <si>
    <t>202403-I_E-YWC150721-FAC1060.xml</t>
  </si>
  <si>
    <t>FAC</t>
  </si>
  <si>
    <t>1060</t>
  </si>
  <si>
    <t>FAC1060</t>
  </si>
  <si>
    <t>FE5B72B3-2058-4DF6-A6CB-7A8E497F3A4A</t>
  </si>
  <si>
    <t>2024-03-27T12:03:31</t>
  </si>
  <si>
    <t>YWC1507212Z6</t>
  </si>
  <si>
    <t>YWCN</t>
  </si>
  <si>
    <t>|- CONSTRULED</t>
  </si>
  <si>
    <t>201.00</t>
  </si>
  <si>
    <t>202403-P_E-DLI931201-LWFM2414150.xml</t>
  </si>
  <si>
    <t>P</t>
  </si>
  <si>
    <t>2414150</t>
  </si>
  <si>
    <t>LWFM2414150</t>
  </si>
  <si>
    <t>11262101-AE78-55E3-9C78-5FC90B93004D</t>
  </si>
  <si>
    <t>2024-03-06T08:18:42</t>
  </si>
  <si>
    <t>CP01</t>
  </si>
  <si>
    <t>XXX</t>
  </si>
  <si>
    <t>|- Pago</t>
  </si>
  <si>
    <t>0</t>
  </si>
  <si>
    <t>202403-P_E-TME840315-5eeff5.xml</t>
  </si>
  <si>
    <t>5eeff5</t>
  </si>
  <si>
    <t>5eeff5ee-bca2-40c0-a7ca-73622875b944</t>
  </si>
  <si>
    <t>2024-03-07T01:44:15</t>
  </si>
  <si>
    <t>20000.00</t>
  </si>
  <si>
    <t>54</t>
  </si>
  <si>
    <t>56</t>
  </si>
  <si>
    <t>57</t>
  </si>
  <si>
    <t>60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</si>
  <si>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</si>
  <si>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</si>
  <si>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</si>
  <si>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</si>
  <si>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</si>
  <si>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</si>
  <si>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</si>
  <si>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</si>
  <si>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</si>
  <si>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</si>
  <si>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</si>
  <si>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</si>
  <si>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</si>
  <si>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</si>
  <si>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</si>
  <si>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</si>
  <si>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</si>
  <si>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</si>
  <si>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</si>
  <si>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</si>
  <si>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</si>
  <si>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324</t>
  </si>
  <si>
    <t>325</t>
  </si>
  <si>
    <t>326</t>
  </si>
  <si>
    <t>329</t>
  </si>
  <si>
    <t>331</t>
  </si>
  <si>
    <t>332</t>
  </si>
  <si>
    <t>333</t>
  </si>
  <si>
    <t>335</t>
  </si>
  <si>
    <t>336</t>
  </si>
  <si>
    <t>337</t>
  </si>
  <si>
    <t>338</t>
  </si>
  <si>
    <t>S</t>
  </si>
  <si>
    <t>4500.00</t>
  </si>
  <si>
    <t>BGX1306145Z3</t>
  </si>
  <si>
    <t>3000.00</t>
  </si>
  <si>
    <t>SPAG</t>
  </si>
  <si>
    <t>4000.00</t>
  </si>
  <si>
    <t>ABL141009RT6</t>
  </si>
  <si>
    <t>ASE0508042T2</t>
  </si>
  <si>
    <t>TIC090227S90</t>
  </si>
  <si>
    <t>STH9602233F9</t>
  </si>
  <si>
    <t>SINDICATO DE TRABAJADORES DE HSBC</t>
  </si>
  <si>
    <t>BAHNSEN G</t>
  </si>
  <si>
    <t>25000.00</t>
  </si>
  <si>
    <t>TOBSA INGENIERIA CIVIL</t>
  </si>
  <si>
    <t>ABBA BIBLES LUXURY</t>
  </si>
  <si>
    <t>SOM210413987</t>
  </si>
  <si>
    <t>SOMITEC</t>
  </si>
  <si>
    <t>4310.34</t>
  </si>
  <si>
    <t>|- Servicios de Contabilidad y fiscal diversos periodos.</t>
  </si>
  <si>
    <t>ASEPROM</t>
  </si>
  <si>
    <t>202401-I_E-SCS160714-S299.xml</t>
  </si>
  <si>
    <t>S299</t>
  </si>
  <si>
    <t>170DDB9D-54E2-4882-8784-5201522A5A25</t>
  </si>
  <si>
    <t>2024-01-01T21:58:39</t>
  </si>
  <si>
    <t>4639.84</t>
  </si>
  <si>
    <t>202401-I_E-SCS160714-S300.xml</t>
  </si>
  <si>
    <t>S300</t>
  </si>
  <si>
    <t>C81B4313-B740-422A-AC1D-611634A1EFBF</t>
  </si>
  <si>
    <t>2024-01-05T11:01:38</t>
  </si>
  <si>
    <t>|- Servicios de contabilidad y declaraciones fiscales, nómina y expedientes de recursos humanos para el corporativo Nutridelmar correspondientes al mes de Diciembre de 2023. Incluye los RFC QUOA5308042F9, QUPA890206JW7 y NUT970916NH6.</t>
  </si>
  <si>
    <t>5700.56</t>
  </si>
  <si>
    <t>202401-I_E-SCS160714-S301.xml</t>
  </si>
  <si>
    <t>S301</t>
  </si>
  <si>
    <t>55962024-A759-4147-93A1-6D7AC5D86E94</t>
  </si>
  <si>
    <t>2024-01-10T19:13:21</t>
  </si>
  <si>
    <t>|- Paquete de 400 timbres Aspel, clave DXXX50XXX14XXX.</t>
  </si>
  <si>
    <t>659.00</t>
  </si>
  <si>
    <t>202401-I_E-SCS160714-S302.xml</t>
  </si>
  <si>
    <t>S302</t>
  </si>
  <si>
    <t>92C13989-766F-4ED9-B676-5BA661420196</t>
  </si>
  <si>
    <t>2024-01-12T14:59:39</t>
  </si>
  <si>
    <t>|- Paquete de 400 timbres Aspel. Clave DXXX502588XXX.</t>
  </si>
  <si>
    <t>626.05</t>
  </si>
  <si>
    <t>202401-I_E-SCS160714-S303.xml</t>
  </si>
  <si>
    <t>S303</t>
  </si>
  <si>
    <t>6F3DD842-8447-4FAB-B6C6-440FC918416A</t>
  </si>
  <si>
    <t>2024-01-12T16:28:18</t>
  </si>
  <si>
    <t>|- Anticipo de productos y servicios</t>
  </si>
  <si>
    <t>32.95</t>
  </si>
  <si>
    <t>202401-I_E-SCS160714-S304.xml</t>
  </si>
  <si>
    <t>S304</t>
  </si>
  <si>
    <t>D1FA797B-FF7B-4022-9FC6-591A114B6040</t>
  </si>
  <si>
    <t>2024-01-22T12:45:53</t>
  </si>
  <si>
    <t>3599.44</t>
  </si>
  <si>
    <t>202401-I_E-SCS160714-S305.xml</t>
  </si>
  <si>
    <t>S305</t>
  </si>
  <si>
    <t>E325F361-5C3E-4D11-9B19-E5912423BF0B</t>
  </si>
  <si>
    <t>2024-01-24T00:25:43</t>
  </si>
  <si>
    <t>|- Servicios de consultoría correspondiente al mes de Enero de 2024.</t>
  </si>
  <si>
    <t>202401-I_E-SCS160714-S306.xml</t>
  </si>
  <si>
    <t>S306</t>
  </si>
  <si>
    <t>9D15848A-5B3B-4A9C-8D7C-CE2A1F85C939</t>
  </si>
  <si>
    <t>2024-01-24T00:27:05</t>
  </si>
  <si>
    <t>|- Servicios de consultoría correspondiente al mes de Enero de 2024 ABL.</t>
  </si>
  <si>
    <t>202401-I_E-SCS160714-S307.xml</t>
  </si>
  <si>
    <t>S307</t>
  </si>
  <si>
    <t>F5FDA007-987F-4BFC-B96E-4FEF38A99225</t>
  </si>
  <si>
    <t>2024-01-29T22:21:50</t>
  </si>
  <si>
    <t>202401-I_E-SCS160714-S308.xml</t>
  </si>
  <si>
    <t>S308</t>
  </si>
  <si>
    <t>B3D8013B-C560-40A0-8F38-E8575A77F3DD</t>
  </si>
  <si>
    <t>2024-01-30T16:15:23</t>
  </si>
  <si>
    <t>|- Licencia de actualización para Aspel-COI versión 10.0 incluye 3 usuarios.</t>
  </si>
  <si>
    <t>9535.15</t>
  </si>
  <si>
    <t>202401-I_E-SCS160714-S309.xml</t>
  </si>
  <si>
    <t>S309</t>
  </si>
  <si>
    <t>61A0B0CA-6DC5-47FF-9BBA-B1DF7CF49B1B</t>
  </si>
  <si>
    <t>2024-01-30T21:00:36</t>
  </si>
  <si>
    <t>CAGC7705213L6</t>
  </si>
  <si>
    <t>CHESTER CASTILLO GODINEZ</t>
  </si>
  <si>
    <t>|- Paquete de 10,000 timbres aspel</t>
  </si>
  <si>
    <t>5864.00</t>
  </si>
  <si>
    <t>202401-I_E-SCS160714-S310.xml</t>
  </si>
  <si>
    <t>S310</t>
  </si>
  <si>
    <t>4525214E-EC46-4748-8799-6BA4A25ECA3D</t>
  </si>
  <si>
    <t>2024-01-31T13:52:18</t>
  </si>
  <si>
    <t>|- Instalación del sistema Aspel-COI v10.0 en equpipo servidor, incluye traducción de 4 empresas.  |- Instalación de sistema Aspel-COI en equipo para acceso como terminal de trabajo.</t>
  </si>
  <si>
    <t>202401-P_E-SCS160714-SPAG54.xml</t>
  </si>
  <si>
    <t>SPAG54</t>
  </si>
  <si>
    <t>8C0BE848-B71D-475E-BC1E-BDFEB7335981</t>
  </si>
  <si>
    <t>2024-01-12T14:31:02</t>
  </si>
  <si>
    <t>202401-P_E-SCS160714-SPAG55.xml</t>
  </si>
  <si>
    <t>SPAG55</t>
  </si>
  <si>
    <t>90A143DD-9068-4329-969A-B7097E6A35D8</t>
  </si>
  <si>
    <t>2024-01-12T16:25:20</t>
  </si>
  <si>
    <t>202401-P_E-SCS160714-SPAG56.xml</t>
  </si>
  <si>
    <t>SPAG56</t>
  </si>
  <si>
    <t>49266BBF-AF47-4D05-BE70-F313E527B8F3</t>
  </si>
  <si>
    <t>2024-01-30T13:25:10</t>
  </si>
  <si>
    <t>202401-P_E-SCS160714-SPAG57.xml</t>
  </si>
  <si>
    <t>SPAG57</t>
  </si>
  <si>
    <t>A5F0A570-CDD4-40DE-80A1-33BC15FD219F</t>
  </si>
  <si>
    <t>2024-01-30T13:25:34</t>
  </si>
  <si>
    <t>202402-I_E-SCS160714-S311.xml</t>
  </si>
  <si>
    <t>S311</t>
  </si>
  <si>
    <t>1087779D-9BEB-4EC9-9C6E-2FA527AE91C2</t>
  </si>
  <si>
    <t>2024-02-03T15:49:35</t>
  </si>
  <si>
    <t>MAPV740707116</t>
  </si>
  <si>
    <t>VERONICA MARTINEZ PEREZ</t>
  </si>
  <si>
    <t>|- Asesoria en aplicaciones pintura epoxica</t>
  </si>
  <si>
    <t>202402-I_E-SCS160714-S312.xml</t>
  </si>
  <si>
    <t>S312</t>
  </si>
  <si>
    <t>00108798-A4E2-4A7D-8BB2-BF6D51900FCA</t>
  </si>
  <si>
    <t>2024-02-06T14:24:16</t>
  </si>
  <si>
    <t>|- Cursos Aspel-SAE 9.0 nivel básico para 4 personas en modalidad virtual con duración de 16 horas distribuido en 3 fechas.</t>
  </si>
  <si>
    <t>5600.00</t>
  </si>
  <si>
    <t>202402-I_E-SCS160714-S313.xml</t>
  </si>
  <si>
    <t>S313</t>
  </si>
  <si>
    <t>FE43346F-5901-424F-8F38-1869282DBA80</t>
  </si>
  <si>
    <t>2024-02-09T02:23:53</t>
  </si>
  <si>
    <t>|- Servicios de contabilidad y declaraciones fiscales, nómina y expedientes de recursos humanos para el corporativo Nutridelmar correspondientes al mes de Enero de 2024. Incluye los RFC QUOA5308042F9, QUPA890206JW7 y NUT970916NH6.</t>
  </si>
  <si>
    <t>202402-I_E-SCS160714-S314.xml</t>
  </si>
  <si>
    <t>S314</t>
  </si>
  <si>
    <t>C96A6CFF-56EC-453A-BAE2-A5B1131AA316</t>
  </si>
  <si>
    <t>2024-02-09T13:05:17</t>
  </si>
  <si>
    <t>|- Asesoría en Control eléctrico Nicolás Romero</t>
  </si>
  <si>
    <t>202402-I_E-SCS160714-S315.xml</t>
  </si>
  <si>
    <t>S315</t>
  </si>
  <si>
    <t>A862E907-D498-4423-B23A-E13F6ABD1C6D</t>
  </si>
  <si>
    <t>2024-02-12T18:06:23</t>
  </si>
  <si>
    <t>|- Suministro de material de plomería SC Cofradías.</t>
  </si>
  <si>
    <t>202402-I_E-SCS160714-S316.xml</t>
  </si>
  <si>
    <t>S316</t>
  </si>
  <si>
    <t>8E61373D-E7BF-4269-9A8C-6473A1545784</t>
  </si>
  <si>
    <t>2024-02-12T18:07:48</t>
  </si>
  <si>
    <t>|- Trabajo en BA Yautepec.</t>
  </si>
  <si>
    <t>202402-I_E-SCS160714-S317.xml</t>
  </si>
  <si>
    <t>S317</t>
  </si>
  <si>
    <t>E2099FEB-F5A8-426A-A0C5-D76DBB6F8A26</t>
  </si>
  <si>
    <t>2024-02-17T14:26:55</t>
  </si>
  <si>
    <t>|- Asesoría en plomería Walmart Cuautitlán.</t>
  </si>
  <si>
    <t>202402-I_E-SCS160714-S318.xml</t>
  </si>
  <si>
    <t>S318</t>
  </si>
  <si>
    <t>350B64B4-5994-49C4-89AA-81C58389A274</t>
  </si>
  <si>
    <t>2024-02-20T09:58:35</t>
  </si>
  <si>
    <t>|- Asesoria en lineas hidrahulicas BA Cuautitlán.</t>
  </si>
  <si>
    <t>202402-I_E-SCS160714-S319.xml</t>
  </si>
  <si>
    <t>S319</t>
  </si>
  <si>
    <t>DC853881-4EA5-4019-AD50-3FD1D0FEDA91</t>
  </si>
  <si>
    <t>2024-02-22T12:35:56</t>
  </si>
  <si>
    <t>|- Paquete de 50 timbres Aspel para el RFC GUBE580220NW4.</t>
  </si>
  <si>
    <t>265.00</t>
  </si>
  <si>
    <t>202402-I_E-SCS160714-S320.xml</t>
  </si>
  <si>
    <t>S320</t>
  </si>
  <si>
    <t>D300D31F-0637-4330-A75A-C5230366835A</t>
  </si>
  <si>
    <t>2024-02-22T12:38:03</t>
  </si>
  <si>
    <t>|- Servicios de consultoría correspondiente al mes de Febrero de 2024.</t>
  </si>
  <si>
    <t>202402-I_E-SCS160714-S321.xml</t>
  </si>
  <si>
    <t>S321</t>
  </si>
  <si>
    <t>2A08C43D-CA85-4FB2-8F30-E6C4902C967B</t>
  </si>
  <si>
    <t>2024-02-22T12:39:36</t>
  </si>
  <si>
    <t>|- Servicios de consultoría correspondiente al mes de Febrero de 2024 ABL.</t>
  </si>
  <si>
    <t>202402-I_E-SCS160714-S322.xml</t>
  </si>
  <si>
    <t>S322</t>
  </si>
  <si>
    <t>E7203D2B-BEFB-4020-B430-D9033FEEB608</t>
  </si>
  <si>
    <t>2024-02-23T17:47:38</t>
  </si>
  <si>
    <t>|- Asesoria en Aplicación de sellador Bodega Aurrerá Primero de Mayo.</t>
  </si>
  <si>
    <t>202402-I_E-SCS160714-S323.xml</t>
  </si>
  <si>
    <t>S323</t>
  </si>
  <si>
    <t>34D22939-6243-4528-A1E4-E714B8482F0B</t>
  </si>
  <si>
    <t>2024-02-26T13:07:25</t>
  </si>
  <si>
    <t>|- Suministro de material para sellar techo BA Primero de Mayo.</t>
  </si>
  <si>
    <t>202402-P_E-SCS160714-SPAG58.xml</t>
  </si>
  <si>
    <t>SPAG58</t>
  </si>
  <si>
    <t>988B4C64-8CC0-4352-A2CE-5B0080741E01</t>
  </si>
  <si>
    <t>2024-02-09T23:22:27</t>
  </si>
  <si>
    <t>202403-I_E-SCS160714-S324.xml</t>
  </si>
  <si>
    <t>S324</t>
  </si>
  <si>
    <t>A7376D85-F107-4FA5-8307-F84944F73CA6</t>
  </si>
  <si>
    <t>2024-03-02T09:10:01</t>
  </si>
  <si>
    <t>|- Asesoria en sellado canalón techumbre BA Primero de Mayo.</t>
  </si>
  <si>
    <t>17000.00</t>
  </si>
  <si>
    <t>202403-I_E-SCS160714-S325.xml</t>
  </si>
  <si>
    <t>S325</t>
  </si>
  <si>
    <t>177495D4-D4DE-4055-A555-AABD84C36DF8</t>
  </si>
  <si>
    <t>2024-03-07T14:46:27</t>
  </si>
  <si>
    <t>|- Suministro de material para sellado en BA Primero de Mayo.</t>
  </si>
  <si>
    <t>13689.00</t>
  </si>
  <si>
    <t>202403-I_E-SCS160714-S326.xml</t>
  </si>
  <si>
    <t>S326</t>
  </si>
  <si>
    <t>018C8653-877B-402D-B797-2E3D86E95BA2</t>
  </si>
  <si>
    <t>2024-03-07T19:34:20</t>
  </si>
  <si>
    <t>|- Hora de asesoria.</t>
  </si>
  <si>
    <t>650.00</t>
  </si>
  <si>
    <t>202403-I_E-SCS160714-S327.xml</t>
  </si>
  <si>
    <t>S327</t>
  </si>
  <si>
    <t>631E34BB-268F-4FA2-AA4B-4293D2857E60</t>
  </si>
  <si>
    <t>2024-03-08T12:32:32</t>
  </si>
  <si>
    <t>|- Asesoria en sellado de techumbre BA Primero de Mayo.</t>
  </si>
  <si>
    <t>202403-I_E-SCS160714-S328.xml</t>
  </si>
  <si>
    <t>S328</t>
  </si>
  <si>
    <t>B48A42B1-E2BF-4025-8529-01BF0846964D</t>
  </si>
  <si>
    <t>2024-03-09T04:35:14</t>
  </si>
  <si>
    <t>|- Servicios de contabilidad y declaraciones fiscales, nómina y expedientes de recursos humanos para el corporativo Nutridelmar correspondientes al mes de Febrero de 2024. Incluye los RFC QUOA5308042F9, QUPA890206JW7 y NUT970916NH6.</t>
  </si>
  <si>
    <t>202403-I_E-SCS160714-S329.xml</t>
  </si>
  <si>
    <t>S329</t>
  </si>
  <si>
    <t>0694E272-071C-4F37-BF6A-4F7EE089080C</t>
  </si>
  <si>
    <t>2024-03-15T13:42:45</t>
  </si>
  <si>
    <t>|- Asesoria en aplicación de sellador en techumbre BA Primero de Mayo.</t>
  </si>
  <si>
    <t>202403-I_E-SCS160714-S330.xml</t>
  </si>
  <si>
    <t>S330</t>
  </si>
  <si>
    <t>9E5A041E-04C1-4065-8791-674D855DB6F1</t>
  </si>
  <si>
    <t>2024-03-16T18:10:39</t>
  </si>
  <si>
    <t>|- Trabajos de Yautepec.</t>
  </si>
  <si>
    <t>202403-I_E-SCS160714-S331.xml</t>
  </si>
  <si>
    <t>S331</t>
  </si>
  <si>
    <t>E20D32D6-4DAD-4F4B-91B7-A5DD2908E09A</t>
  </si>
  <si>
    <t>2024-03-18T12:17:34</t>
  </si>
  <si>
    <t>3860.73</t>
  </si>
  <si>
    <t>202403-I_E-SCS160714-S332.xml</t>
  </si>
  <si>
    <t>S332</t>
  </si>
  <si>
    <t>BA19F2AC-B187-41A7-9879-31692C105426</t>
  </si>
  <si>
    <t>2024-03-19T14:53:58</t>
  </si>
  <si>
    <t>|- SUMINISTRO DE MATERIAL PARA CONTROL ELECTRICO</t>
  </si>
  <si>
    <t>4300.00</t>
  </si>
  <si>
    <t>202403-I_E-SCS160714-S333.xml</t>
  </si>
  <si>
    <t>S333</t>
  </si>
  <si>
    <t>5E175980-ED28-4F62-AC31-09141B16C07F</t>
  </si>
  <si>
    <t>2024-03-20T14:16:57</t>
  </si>
  <si>
    <t>|- Suministro de materiales para sellado de techumbre.</t>
  </si>
  <si>
    <t>202403-I_E-SCS160714-S334.xml</t>
  </si>
  <si>
    <t>S334</t>
  </si>
  <si>
    <t>81AE1149-0C9F-4EA8-B2BD-6162AAB7140F</t>
  </si>
  <si>
    <t>2024-03-22T20:39:46</t>
  </si>
  <si>
    <t>|- Asesoria en sellado de láminas techumbre BA Primero de Mayo.</t>
  </si>
  <si>
    <t>202403-I_E-SCS160714-S335.xml</t>
  </si>
  <si>
    <t>S335</t>
  </si>
  <si>
    <t>3F3DBF84-81A6-4EFF-9D47-34601C3894B7</t>
  </si>
  <si>
    <t>2024-03-27T09:26:55</t>
  </si>
  <si>
    <t>|- Suministro de materiales, Asesoria en red hidrahulica y Sellado de techumbre.</t>
  </si>
  <si>
    <t>202403-I_E-SCS160714-S336.xml</t>
  </si>
  <si>
    <t>S336</t>
  </si>
  <si>
    <t>BB02959B-73D9-4D6C-81E1-078846405469</t>
  </si>
  <si>
    <t>2024-03-29T09:31:33</t>
  </si>
  <si>
    <t>|- Suministro de material COFRADIAS.</t>
  </si>
  <si>
    <t>7000.00</t>
  </si>
  <si>
    <t>202403-I_E-SCS160714-S337.xml</t>
  </si>
  <si>
    <t>S337</t>
  </si>
  <si>
    <t>9E31AF66-93D2-435F-B184-577173C97A60</t>
  </si>
  <si>
    <t>2024-03-28T15:48:08</t>
  </si>
  <si>
    <t>|- Servicios de consultoría correspondiente al mes de Marzo de 2024.</t>
  </si>
  <si>
    <t>202403-I_E-SCS160714-S338.xml</t>
  </si>
  <si>
    <t>S338</t>
  </si>
  <si>
    <t>7827B8F6-403A-4DF7-A9D1-4E1BD07B2446</t>
  </si>
  <si>
    <t>2024-03-28T15:49:26</t>
  </si>
  <si>
    <t>|- Servicios de consultoría correspondiente al mes de Marzo de 2024 ABL.</t>
  </si>
  <si>
    <t>202403-P_E-SCS160714-SPAG60.xml</t>
  </si>
  <si>
    <t>SPAG60</t>
  </si>
  <si>
    <t>20A51A1E-13DC-40FA-8329-D63BC65A0653</t>
  </si>
  <si>
    <t>2024-03-08T20:43:28</t>
  </si>
  <si>
    <t>2024-03_INV247438842.pdf</t>
  </si>
  <si>
    <t>INV247438842</t>
  </si>
  <si>
    <t>2024-03_FA_202302783951.pdf</t>
  </si>
  <si>
    <t>FA_202302783951</t>
  </si>
  <si>
    <t>2024-03_FA_202302785523.pdf</t>
  </si>
  <si>
    <t>FA_202302785523</t>
  </si>
  <si>
    <t>2024-03_131770912169.pdf</t>
  </si>
  <si>
    <t>131770912169</t>
  </si>
  <si>
    <t>2024-02_131770912168.pdf</t>
  </si>
  <si>
    <t>131770912168</t>
  </si>
  <si>
    <t>2024-03_202777138564.pdf</t>
  </si>
  <si>
    <t>202777138564</t>
  </si>
  <si>
    <t>2024-03_184780851846.pdf</t>
  </si>
  <si>
    <t>184780851846</t>
  </si>
  <si>
    <t>2024-03_137781884017.pdf</t>
  </si>
  <si>
    <t>137781884017</t>
  </si>
  <si>
    <t>2024-03_137781884016.pdf</t>
  </si>
  <si>
    <t>137781884016</t>
  </si>
  <si>
    <t>|- BP Special Reward II Unlock</t>
  </si>
  <si>
    <t>01-2024</t>
  </si>
  <si>
    <t>2024</t>
  </si>
  <si>
    <t>02-2024</t>
  </si>
  <si>
    <t>03-2024</t>
  </si>
  <si>
    <t>SADCAL CONSULTORIA Y SOLUCIONES INTEGRALES, SA DE CV</t>
  </si>
  <si>
    <t>Cédula de determinación de Pagos Provisionales ISR PM</t>
  </si>
  <si>
    <t>Ingresos Acumulables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</si>
  <si>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</si>
  <si>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</si>
  <si>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</si>
  <si>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</si>
  <si>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</si>
  <si>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</si>
  <si>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</si>
  <si>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</si>
  <si>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</si>
  <si>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</si>
  <si>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</si>
  <si>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</si>
  <si>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Anual</t>
  </si>
  <si>
    <t>Ingresos de periodos anteriores</t>
  </si>
  <si>
    <t>(+)</t>
  </si>
  <si>
    <t>Ingresos del periodo por actividades</t>
  </si>
  <si>
    <t>(-)</t>
  </si>
  <si>
    <t>Facturación venta de activos</t>
  </si>
  <si>
    <t>Ganancia cambiaria</t>
  </si>
  <si>
    <t>Anticipos facturados</t>
  </si>
  <si>
    <t>( - )</t>
  </si>
  <si>
    <t>Aplicación de anticipos</t>
  </si>
  <si>
    <t>Utilidad en venta de activo fijo</t>
  </si>
  <si>
    <t>Otros conceptos de ingreso</t>
  </si>
  <si>
    <t>Ingresos nominales mensuales</t>
  </si>
  <si>
    <t>Total de ingresos acumulables</t>
  </si>
  <si>
    <t>Coeficiente de utilidad</t>
  </si>
  <si>
    <t>Utilidad estimada</t>
  </si>
  <si>
    <t>Disminuciones</t>
  </si>
  <si>
    <t>Acumulado de pérdidas fiscales</t>
  </si>
  <si>
    <t>Aplicación de pérdidas fiscales</t>
  </si>
  <si>
    <t>Acumulado de PTU pagada</t>
  </si>
  <si>
    <t>PTU pagada en el ejercicio</t>
  </si>
  <si>
    <t>Total de disminuciones</t>
  </si>
  <si>
    <t>Base gravable para pago provisional</t>
  </si>
  <si>
    <t>(x)</t>
  </si>
  <si>
    <t>Tasa Artículo 9 LISR</t>
  </si>
  <si>
    <t>(=)</t>
  </si>
  <si>
    <t>IMPUESTO CAUSADO</t>
  </si>
  <si>
    <t>Pagos Provisionales de periodos anteriores</t>
  </si>
  <si>
    <t>Acumulado de Retenciones de ISR</t>
  </si>
  <si>
    <t>Retenciones de ISR</t>
  </si>
  <si>
    <t>Actualización</t>
  </si>
  <si>
    <t>Recargos</t>
  </si>
  <si>
    <t>ISR NETO DEL PERIODO</t>
  </si>
  <si>
    <t>Cédula de determinación de Pagos Definitivos de IVA</t>
  </si>
  <si>
    <t>Determinación de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</si>
  <si>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</si>
  <si>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</si>
  <si>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</si>
  <si>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</si>
  <si>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</si>
  <si>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</si>
  <si>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</si>
  <si>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</si>
  <si>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</si>
  <si>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</si>
  <si>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</si>
  <si>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</si>
  <si>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Cobrados al 8%</t>
  </si>
  <si>
    <t>Ingresos Cobrados al 0%</t>
  </si>
  <si>
    <t>Ingresos Exentos de IVA</t>
  </si>
  <si>
    <t>Total ingresos cobrados</t>
  </si>
  <si>
    <t>IVA cobrado al 16%</t>
  </si>
  <si>
    <t>IVA cobrado al 8%</t>
  </si>
  <si>
    <t>Total IVA Trasladado</t>
  </si>
  <si>
    <t>IVA pagado al 16%</t>
  </si>
  <si>
    <t>IVA pagado al 8%</t>
  </si>
  <si>
    <t>Total IVA pagado</t>
  </si>
  <si>
    <t>Proporción de IVA Acreditable</t>
  </si>
  <si>
    <t>IVA Acreditable del periodo</t>
  </si>
  <si>
    <t>IVA Retenido por ingresos cobrados</t>
  </si>
  <si>
    <t>Resultado de IVA</t>
  </si>
  <si>
    <t>Compensaciones</t>
  </si>
  <si>
    <t>IVA por Acreditar de periodos ant.</t>
  </si>
  <si>
    <t>Total de aplicaciones</t>
  </si>
  <si>
    <t>IVA después de aplicaciones</t>
  </si>
  <si>
    <t>Total de accesorios</t>
  </si>
  <si>
    <t>IVA Neto del periodo</t>
  </si>
  <si>
    <t>Ejercicio 2024</t>
  </si>
  <si>
    <t>Adq. Activos</t>
  </si>
  <si>
    <t>Deduc. Fiscal</t>
  </si>
  <si>
    <t>Base Tasa 0%</t>
  </si>
  <si>
    <t>Base Exenta</t>
  </si>
  <si>
    <t>Determinación de Accesorios fiscales</t>
  </si>
  <si>
    <t>INPC Pago</t>
  </si>
  <si>
    <t>INPC Debió pagar</t>
  </si>
  <si>
    <t>F.A.</t>
  </si>
  <si>
    <t>Monto actualizado</t>
  </si>
  <si>
    <t>% mensual recargos</t>
  </si>
  <si>
    <t>Meses recargos</t>
  </si>
  <si>
    <t>Tasa general recargos</t>
  </si>
  <si>
    <t>Importe recargos</t>
  </si>
  <si>
    <t>USD</t>
  </si>
  <si>
    <t>202404-I_E-AABT920307-1848.xml</t>
  </si>
  <si>
    <t>1848</t>
  </si>
  <si>
    <t>49F0A6A9-32DA-4C04-BF42-00125BE1E7E0</t>
  </si>
  <si>
    <t>2024-04-06T12:35:47</t>
  </si>
  <si>
    <t>AABT920307NVA</t>
  </si>
  <si>
    <t>TANIA CAROLINA AMADO BRITO</t>
  </si>
  <si>
    <t>|- 195 60 R 14 TORNEL ASTRAL 85H</t>
  </si>
  <si>
    <t>5517.24</t>
  </si>
  <si>
    <t>202404-I_E-AME970109-7155879494.xml</t>
  </si>
  <si>
    <t>879494</t>
  </si>
  <si>
    <t>7155879494</t>
  </si>
  <si>
    <t>14305bc5-6e7a-4e4f-b06b-4da6f73a4ed1</t>
  </si>
  <si>
    <t>2024-04-12T08:54:23</t>
  </si>
  <si>
    <t>AME970109GW0</t>
  </si>
  <si>
    <t>AUTOZONE DE MEXICO</t>
  </si>
  <si>
    <t>|- PH7317 FILTRO DE ACEITE</t>
  </si>
  <si>
    <t>93.97</t>
  </si>
  <si>
    <t>202404-I_E-BII931004-MAR7452150055286517.xml</t>
  </si>
  <si>
    <t>MAR74521</t>
  </si>
  <si>
    <t>MAR7452150055286517</t>
  </si>
  <si>
    <t>0ac25b83-b5d4-4fcd-9fbb-2ffb141e09f7</t>
  </si>
  <si>
    <t>2024-04-02T13:15:16</t>
  </si>
  <si>
    <t>|- COMISION MANEJO DE CUENTA</t>
  </si>
  <si>
    <t>171.55</t>
  </si>
  <si>
    <t>202404-I_E-COP920428-MTAAA77570000040159.xml</t>
  </si>
  <si>
    <t>77570000040159</t>
  </si>
  <si>
    <t>MTAAA77570000040159</t>
  </si>
  <si>
    <t>b499854f-ad76-446a-b4ab-3c60f13e7c51</t>
  </si>
  <si>
    <t>2024-04-10T16:04:55</t>
  </si>
  <si>
    <t>|- IN EAR SONY MDR EX14APBZUC</t>
  </si>
  <si>
    <t>202404-I_E-EPA030319-F088155178.xml</t>
  </si>
  <si>
    <t>F08</t>
  </si>
  <si>
    <t>8155178</t>
  </si>
  <si>
    <t>F088155178</t>
  </si>
  <si>
    <t>04CAE41B-DD41-4B63-B5F0-B2C56B9EE745</t>
  </si>
  <si>
    <t>2024-04-17T12:34:41</t>
  </si>
  <si>
    <t>EPA030319HW8</t>
  </si>
  <si>
    <t>ELECTRICA PALMA</t>
  </si>
  <si>
    <t>|- IGOTO PLACA DX PARA INTEMPERIE  |- APP SM-360-1S-N  |- CONTACTO DUPLEX BLANCO POL LEVITON  |- IGOTO APAG Y CONTAC ATERRIZADO MARFIL  |- METRO CARRETE USO RUDO 4X14 ARGOS</t>
  </si>
  <si>
    <t>225.87</t>
  </si>
  <si>
    <t>202404-I_E-FAF141125-M113265.xml</t>
  </si>
  <si>
    <t>M</t>
  </si>
  <si>
    <t>113265</t>
  </si>
  <si>
    <t>M113265</t>
  </si>
  <si>
    <t>B7F7214F-6189-4050-A56B-11E47D4ED4F0</t>
  </si>
  <si>
    <t>2024-04-29T11:32:34</t>
  </si>
  <si>
    <t>FAF141125HT6</t>
  </si>
  <si>
    <t>FERRE ACEROS LA FRAGUA</t>
  </si>
  <si>
    <t>|- PZ PTR DE 3X2" 76.2X50.8MM C-14 AZUL  |- MT TELA GALLINERO C-20 38X1.50  |- PZ C-778 DISCO DE CORTE P-METAL FERROSO  |- PZ CANAL MONTEN (3) C-14 A 6MT PINT  |- CTO PIJA (2") AUTORROSCANTE 10X51</t>
  </si>
  <si>
    <t>2341.71</t>
  </si>
  <si>
    <t>202404-I_E-FAR000207-WFAC42534.xml</t>
  </si>
  <si>
    <t>42534</t>
  </si>
  <si>
    <t>WFAC42534</t>
  </si>
  <si>
    <t>32204347-1041-466B-97BD-68228BE6EDFE</t>
  </si>
  <si>
    <t>2024-04-01T11:05:25</t>
  </si>
  <si>
    <t>|- RISPERIDONA 2MG 40TA  |- BETAMETASONA-GENTA-C</t>
  </si>
  <si>
    <t>228.00</t>
  </si>
  <si>
    <t>202404-I_E-FNI970829-087D2E.xml</t>
  </si>
  <si>
    <t>087D2E</t>
  </si>
  <si>
    <t>087D2E61-C999-51B5-B719-7D6C4B591C80</t>
  </si>
  <si>
    <t>2024-04-23T15:00:48</t>
  </si>
  <si>
    <t>FNI970829JR9</t>
  </si>
  <si>
    <t>FONDO NACIONAL DE INFRAESTRUCTURA</t>
  </si>
  <si>
    <t>|- SERVICIO DE PEAJE Y CRUCE CARRETERO SAN MARCOS 2024-04-13 22:14:41</t>
  </si>
  <si>
    <t>134.48</t>
  </si>
  <si>
    <t>202404-I_E-FNI970829-47B2A6.xml</t>
  </si>
  <si>
    <t>47B2A6</t>
  </si>
  <si>
    <t>47B2A693-1C88-5540-9F5D-13663EBB18B5</t>
  </si>
  <si>
    <t>2024-04-09T14:37:42</t>
  </si>
  <si>
    <t>|- SERVICIO DE PEAJE Y CRUCE CARRETERO SAN MARCOS 2024-04-07 21:25:24</t>
  </si>
  <si>
    <t>202404-I_E-FNI970829-6A4325.xml</t>
  </si>
  <si>
    <t>6A4325</t>
  </si>
  <si>
    <t>6A432548-7510-5409-9D31-CE8C168F5F5A</t>
  </si>
  <si>
    <t>2024-04-09T14:58:09</t>
  </si>
  <si>
    <t>|- SERVICIO DE PEAJE Y CRUCE CARRETERO SAN MARTIN PUEBLA 2024-04-07 20:10:12</t>
  </si>
  <si>
    <t>41.38</t>
  </si>
  <si>
    <t>202404-I_E-HDM001017-4HFFAI136530.xml</t>
  </si>
  <si>
    <t>4HFFAI</t>
  </si>
  <si>
    <t>136530</t>
  </si>
  <si>
    <t>4HFFAI136530</t>
  </si>
  <si>
    <t>5609095a-e682-4cf1-bc63-b95ab821167a</t>
  </si>
  <si>
    <t>2024-04-23T14:42:24</t>
  </si>
  <si>
    <t>|- MASCARILLA DOS TROMPAS CON CARTUCHO  |- THINNER ESTANDAR 1L  |- GUANTE DE NITRILO REUSABLE GRANDE  |- MASKING TAPE LARGA DURACION 24 X 50  |- BOLSA ECOLOGICA THD GRANDE NARANJA</t>
  </si>
  <si>
    <t>962.32</t>
  </si>
  <si>
    <t>202404-I_E-HDM001017-4HGFEI126689.xml</t>
  </si>
  <si>
    <t>4HGFEI</t>
  </si>
  <si>
    <t>126689</t>
  </si>
  <si>
    <t>4HGFEI126689</t>
  </si>
  <si>
    <t>2e9c2c66-255a-4a55-9a43-323d0ac58fbf</t>
  </si>
  <si>
    <t>2024-04-01T09:46:45</t>
  </si>
  <si>
    <t>|- PANEL DE YESO GUARD REY 1.22 X 2.44</t>
  </si>
  <si>
    <t>421.21</t>
  </si>
  <si>
    <t>202404-I_E-HDM001017-4HGFEI126690.xml</t>
  </si>
  <si>
    <t>126690</t>
  </si>
  <si>
    <t>4HGFEI126690</t>
  </si>
  <si>
    <t>b37e8c95-a652-4ea5-8624-cad91b979019</t>
  </si>
  <si>
    <t>2024-04-01T09:49:23</t>
  </si>
  <si>
    <t>151.72</t>
  </si>
  <si>
    <t>202404-I_E-HDM001017-4HGFEI128653.xml</t>
  </si>
  <si>
    <t>128653</t>
  </si>
  <si>
    <t>4HGFEI128653</t>
  </si>
  <si>
    <t>3910de25-5bd7-4c34-b8f3-28eaebd4aa62</t>
  </si>
  <si>
    <t>2024-04-09T14:25:38</t>
  </si>
  <si>
    <t>|- COMPUESTO STD PLUS CUBETA DE 28 KG</t>
  </si>
  <si>
    <t>405.00</t>
  </si>
  <si>
    <t>202404-I_E-HDM001017-4HGIHI49497.xml</t>
  </si>
  <si>
    <t>49497</t>
  </si>
  <si>
    <t>4HGIHI49497</t>
  </si>
  <si>
    <t>327f781e-c8ea-4732-ba47-5f7d3f9c5171</t>
  </si>
  <si>
    <t>2024-04-01T09:42:24</t>
  </si>
  <si>
    <t>|- COMPUESTO STD PLUS CUBETA DE 28 KG  |- MONO GOGGLE DE VENTILACION IND  |- TORNILLO P.YESO C.FINA 6X1 500PZ  |- Guante de Nylon con nitrilo 5443 tr  |- CANAL LISTON ESTANDAR  635X305 C-26  |- TORNILLO A.PERF C.PLANA 8X1-2 500P  |- CINTA ELEC VINIL 12MM X 6M MULTICOL  |- CINTA DE AISLAR DE 16.76 MTS</t>
  </si>
  <si>
    <t>1150.23</t>
  </si>
  <si>
    <t>202404-I_E-HEOG460721-A1091.xml</t>
  </si>
  <si>
    <t>1091</t>
  </si>
  <si>
    <t>A1091</t>
  </si>
  <si>
    <t>A92B1920-929A-4243-829C-BFF840A3718C</t>
  </si>
  <si>
    <t>2024-04-24T10:39:16</t>
  </si>
  <si>
    <t>HEOG460721PR2</t>
  </si>
  <si>
    <t>GABRIEL HERNANDEZ OLIVARES</t>
  </si>
  <si>
    <t>|- COPA ABRASIVA</t>
  </si>
  <si>
    <t>326.22</t>
  </si>
  <si>
    <t>202404-I_E-IEA120222-FFNZ6067.xml</t>
  </si>
  <si>
    <t>6067</t>
  </si>
  <si>
    <t>FFNZ6067</t>
  </si>
  <si>
    <t>D7CF93F6-5504-473C-B8D5-63A211AADDAF</t>
  </si>
  <si>
    <t>2024-04-16T13:44:34</t>
  </si>
  <si>
    <t>203.45</t>
  </si>
  <si>
    <t>202404-I_E-IEVE840801-A150.xml</t>
  </si>
  <si>
    <t>150</t>
  </si>
  <si>
    <t>A150</t>
  </si>
  <si>
    <t>0C4E4163-0739-11EF-A6AC-00155D012007</t>
  </si>
  <si>
    <t>2024-04-30T15:31:46</t>
  </si>
  <si>
    <t>IEVE840801MQ7</t>
  </si>
  <si>
    <t>ERICK RICARDO ILLESCAS VELAZQUEZ</t>
  </si>
  <si>
    <t>|- ESTUCO  |- CEMENTO  |- METAL DESPLEGABLE  |- ALAMBRE  |- CLAVO</t>
  </si>
  <si>
    <t>833.12</t>
  </si>
  <si>
    <t>202404-I_E-IMS421231-A202403-C4247543109-17042024-939815.xml</t>
  </si>
  <si>
    <t>202403-C4247543109-17042024-939815</t>
  </si>
  <si>
    <t>A202403-C4247543109-17042024-939815</t>
  </si>
  <si>
    <t>74ACFD76-AE9F-44AF-BA29-17CE38448C76</t>
  </si>
  <si>
    <t>2024-04-25T08:45:36</t>
  </si>
  <si>
    <t>IMS421231I45</t>
  </si>
  <si>
    <t>INSTITUTO MEXICANO DEL SEGURO SOCIAL</t>
  </si>
  <si>
    <t>|- Cuotas IMSS</t>
  </si>
  <si>
    <t>597.4</t>
  </si>
  <si>
    <t>202404-I_E-ISP831021-P015310989001724.xml</t>
  </si>
  <si>
    <t>P0153</t>
  </si>
  <si>
    <t>10989001724</t>
  </si>
  <si>
    <t>P015310989001724</t>
  </si>
  <si>
    <t>E7C888A7-2D27-4FCF-A478-324F12F5BCAD</t>
  </si>
  <si>
    <t>2024-04-09T10:50:12</t>
  </si>
  <si>
    <t>ISP831021NV9</t>
  </si>
  <si>
    <t>INNOVA SPORT</t>
  </si>
  <si>
    <t>|- NIKE JOURNEY RUN,26,NEGRO</t>
  </si>
  <si>
    <t>1809.48</t>
  </si>
  <si>
    <t>202404-I_E-JIAE800203-2866.xml</t>
  </si>
  <si>
    <t>2866</t>
  </si>
  <si>
    <t>ccb501f2-2227-4830-b02f-645883da536f</t>
  </si>
  <si>
    <t>2024-04-24T11:29:28</t>
  </si>
  <si>
    <t>JIAE800203R84</t>
  </si>
  <si>
    <t>ELENA JIMENEZ AVILA</t>
  </si>
  <si>
    <t>|- TERMOFIL 1-8  |- TERMINAL MINI  |- LED AZUL  |- BOTON REDONDO ON-OFF ROJO  |- SOQUET 1 POLO  |- FOCO 1P P-HELLA  |- FOCO 1P P-CHICO HELLA</t>
  </si>
  <si>
    <t>109.80</t>
  </si>
  <si>
    <t>202404-I_E-LEP140818-LEP421524.xml</t>
  </si>
  <si>
    <t>LEP</t>
  </si>
  <si>
    <t>421524</t>
  </si>
  <si>
    <t>LEP421524</t>
  </si>
  <si>
    <t>5013B8C8-49CA-4DCE-ADC4-3FB2BCB5505D</t>
  </si>
  <si>
    <t>2024-04-09T14:41:41</t>
  </si>
  <si>
    <t>LEP1408184R1</t>
  </si>
  <si>
    <t>LIBRAMIENTO ELEVADO DE PUEBLA</t>
  </si>
  <si>
    <t>|- PEAJE EFECTIVO DEL 08 Abr 2024</t>
  </si>
  <si>
    <t>70.69</t>
  </si>
  <si>
    <t>202404-I_E-LULJ890909-INV-001001.xml</t>
  </si>
  <si>
    <t>INV-001001</t>
  </si>
  <si>
    <t>517c901d-1b94-45ad-ba09-8fa014df9496</t>
  </si>
  <si>
    <t>2024-04-17T00:00:00</t>
  </si>
  <si>
    <t>LULJ890909AV3</t>
  </si>
  <si>
    <t>JUAN CARLOS LUNA LOPEZ</t>
  </si>
  <si>
    <t>|- 5663U5 - CABLE UTP CAT 5E PV  |- BOTA - BOTA PARA CONECTOR RJ-45  |- IN - MANO DE OBRA POR INSTALACION DE CONECTOR  |- 554720-3 - PLUG RJ-45</t>
  </si>
  <si>
    <t>268.10</t>
  </si>
  <si>
    <t>202404-I_E-MCO011121-PW128715.xml</t>
  </si>
  <si>
    <t>PW</t>
  </si>
  <si>
    <t>128715</t>
  </si>
  <si>
    <t>PW128715</t>
  </si>
  <si>
    <t>2676FCE1-BEA6-5853-865B-6B40E4472F7A</t>
  </si>
  <si>
    <t>2024-04-09T14:03:34</t>
  </si>
  <si>
    <t>MCO011121RN6</t>
  </si>
  <si>
    <t>MORDUP COMBUSTIBLES</t>
  </si>
  <si>
    <t>|- MAGNA</t>
  </si>
  <si>
    <t>259.63</t>
  </si>
  <si>
    <t>202404-I_E-NWM970924-IBAII201168.xml</t>
  </si>
  <si>
    <t>201168</t>
  </si>
  <si>
    <t>IBAII201168</t>
  </si>
  <si>
    <t>FB8B0CFE-FA91-4116-864D-38064E77B515</t>
  </si>
  <si>
    <t>2024-04-01T08:27:41</t>
  </si>
  <si>
    <t>|- PINTURA</t>
  </si>
  <si>
    <t>266.38</t>
  </si>
  <si>
    <t>202404-I_E-NWM970924-IBAII201538.xml</t>
  </si>
  <si>
    <t>201538</t>
  </si>
  <si>
    <t>IBAII201538</t>
  </si>
  <si>
    <t>750D11FF-D982-460C-8DCF-A6142E8CF166</t>
  </si>
  <si>
    <t>2024-04-11T20:48:22</t>
  </si>
  <si>
    <t>|- CABLE 200AM  |- BARDAHL5LT</t>
  </si>
  <si>
    <t>489.66</t>
  </si>
  <si>
    <t>202404-I_E-NWM970924-IBASQ116809.xml</t>
  </si>
  <si>
    <t>IBASQ</t>
  </si>
  <si>
    <t>116809</t>
  </si>
  <si>
    <t>IBASQ116809</t>
  </si>
  <si>
    <t>CC5C3F80-2001-485E-951E-F0AB8EEC5337</t>
  </si>
  <si>
    <t>2024-04-22T10:46:22</t>
  </si>
  <si>
    <t>|- PIL9V C B DU</t>
  </si>
  <si>
    <t>145.69</t>
  </si>
  <si>
    <t>202404-I_E-NWM970924-IWAEJ746858.xml</t>
  </si>
  <si>
    <t>IWAEJ</t>
  </si>
  <si>
    <t>746858</t>
  </si>
  <si>
    <t>IWAEJ746858</t>
  </si>
  <si>
    <t>0810E2BA-79C8-487E-8EF7-EFAB73B28D55</t>
  </si>
  <si>
    <t>2024-04-11T20:51:38</t>
  </si>
  <si>
    <t>|- 2 CJS AZUL  |- PROTECTOR  |- REPUESTO  |- REPUESTO  |- LIJA 120  |- LIJA 120</t>
  </si>
  <si>
    <t>528.45</t>
  </si>
  <si>
    <t>202404-I_E-NWM970924-IWANC413770.xml</t>
  </si>
  <si>
    <t>IWANC</t>
  </si>
  <si>
    <t>413770</t>
  </si>
  <si>
    <t>IWANC413770</t>
  </si>
  <si>
    <t>7C46089C-C7E2-4348-832F-11D18507CBBF</t>
  </si>
  <si>
    <t>2024-04-17T09:21:06</t>
  </si>
  <si>
    <t>|- THINNER</t>
  </si>
  <si>
    <t>80.17</t>
  </si>
  <si>
    <t>202404-I_E-PHI830429-PBKX395.xml</t>
  </si>
  <si>
    <t>PBKX</t>
  </si>
  <si>
    <t>395</t>
  </si>
  <si>
    <t>PBKX395</t>
  </si>
  <si>
    <t>9f6ce9fd-187b-415a-919e-5806f8260cca</t>
  </si>
  <si>
    <t>2024-04-02T21:01:35</t>
  </si>
  <si>
    <t>PHI830429MG6</t>
  </si>
  <si>
    <t>EL PALACIO DE HIERRO</t>
  </si>
  <si>
    <t>|- CAMISETA BERLIN,NEGR  |- CAMISETA TRISTAN,BLA</t>
  </si>
  <si>
    <t>2568.96</t>
  </si>
  <si>
    <t>202404-I_E-RAVM850117-5376612201.xml</t>
  </si>
  <si>
    <t>537661</t>
  </si>
  <si>
    <t>2201</t>
  </si>
  <si>
    <t>5376612201</t>
  </si>
  <si>
    <t>a1753d71-dd40-4c7e-8d87-e98b4ba8cac6</t>
  </si>
  <si>
    <t>2024-04-23T16:38:41</t>
  </si>
  <si>
    <t>RAVM850117Q26</t>
  </si>
  <si>
    <t>MARISOL RAMIREZ VEGA</t>
  </si>
  <si>
    <t>|- ESTOPA EN BOLSA COMEX 1KG</t>
  </si>
  <si>
    <t>86.21</t>
  </si>
  <si>
    <t>202404-I_E-RAVM850117-5376612210.xml</t>
  </si>
  <si>
    <t>2210</t>
  </si>
  <si>
    <t>5376612210</t>
  </si>
  <si>
    <t>0cf3a2b9-b583-461b-a52e-6baa5f7a24da</t>
  </si>
  <si>
    <t>2024-04-25T13:10:03</t>
  </si>
  <si>
    <t>|- COMEX THINNER ESTANDAR EPH</t>
  </si>
  <si>
    <t>199.14</t>
  </si>
  <si>
    <t>202404-I_E-SARE820312-974F0D.xml</t>
  </si>
  <si>
    <t>974F0D</t>
  </si>
  <si>
    <t>974F0D7D-80E5-4421-875D-DD5667733975</t>
  </si>
  <si>
    <t>2024-04-22T15:37:10</t>
  </si>
  <si>
    <t>SARE820312VD2</t>
  </si>
  <si>
    <t>ERIKA GUADALUPE SANDOVAL RUIZ</t>
  </si>
  <si>
    <t>|- SOPORTE DE MOTOR  |- BUJE GRANDE  |- 1 MACHETA 4 SINCHOS 1 ABRAZADERA 1 CUBRE TERMINAl 1 GRASA  |- BALATAS DELANTERAS  |- SUSPENSIO</t>
  </si>
  <si>
    <t>2530.18</t>
  </si>
  <si>
    <t>202404-I_E-SARE820312-E74E48.xml</t>
  </si>
  <si>
    <t>E74E48</t>
  </si>
  <si>
    <t>E74E4888-87F3-49A3-85FD-3C40C497EE5B</t>
  </si>
  <si>
    <t>2024-04-10T16:33:27</t>
  </si>
  <si>
    <t>|- SOPORTE</t>
  </si>
  <si>
    <t>362.07</t>
  </si>
  <si>
    <t>202404-I_E-SARE820312-FE9143.xml</t>
  </si>
  <si>
    <t>FE9143</t>
  </si>
  <si>
    <t>FE9143B4-13CE-43C5-B869-8511C180B46C</t>
  </si>
  <si>
    <t>2024-04-27T15:09:31</t>
  </si>
  <si>
    <t>|- SUSPENCION HONDA FIT 2007</t>
  </si>
  <si>
    <t>2530.17</t>
  </si>
  <si>
    <t>202404-I_E-SBA000820-4BAR20768.xml</t>
  </si>
  <si>
    <t>4BAR</t>
  </si>
  <si>
    <t>20768</t>
  </si>
  <si>
    <t>4BAR20768</t>
  </si>
  <si>
    <t>DF14B8E5-D534-4FB5-9F15-97316F9F85B3</t>
  </si>
  <si>
    <t>2024-04-27T23:28:14</t>
  </si>
  <si>
    <t>SBA000820D83</t>
  </si>
  <si>
    <t>SERVICIO EL BARCO</t>
  </si>
  <si>
    <t>|- 32011                MAGNA</t>
  </si>
  <si>
    <t>432.65</t>
  </si>
  <si>
    <t>202404-I_E-SCL010508-A236773.xml</t>
  </si>
  <si>
    <t>236773</t>
  </si>
  <si>
    <t>A236773</t>
  </si>
  <si>
    <t>982D56AD-DED0-4D17-AFA4-0838675CD6CA</t>
  </si>
  <si>
    <t>2024-04-09T14:32:08</t>
  </si>
  <si>
    <t>SCL010508S97</t>
  </si>
  <si>
    <t>SERVICIO CIUDAD LAGO</t>
  </si>
  <si>
    <t>|- Magna PEMEX (CN) ID:32011 (Precio x ud. $ 22.07)</t>
  </si>
  <si>
    <t>346.37</t>
  </si>
  <si>
    <t>202404-I_E-SLI010507-LYWB142599.xml</t>
  </si>
  <si>
    <t>LYWB</t>
  </si>
  <si>
    <t>142599</t>
  </si>
  <si>
    <t>LYWB142599</t>
  </si>
  <si>
    <t>1bff9fc7-0457-40cd-91cb-b45510fe2210</t>
  </si>
  <si>
    <t>2024-04-24T09:13:33</t>
  </si>
  <si>
    <t>SLI010507984</t>
  </si>
  <si>
    <t>SERVICIO LIESYEZA</t>
  </si>
  <si>
    <t>202404-I_E-SOM101125-FBAA3601341.xml</t>
  </si>
  <si>
    <t>3601341</t>
  </si>
  <si>
    <t>FBAA3601341</t>
  </si>
  <si>
    <t>3BBC2F53-C918-4717-9D29-CA8DCC7146AF</t>
  </si>
  <si>
    <t>2024-04-18T14:41:51</t>
  </si>
  <si>
    <t>|- 10PLAYERA ML CR CON  |- 08PLAYERA MC DIBUJO  |- 03PLAYERA MC BRUSH C</t>
  </si>
  <si>
    <t>480.17</t>
  </si>
  <si>
    <t>202404-I_E-SOM101125-FBAA3603709.xml</t>
  </si>
  <si>
    <t>3603709</t>
  </si>
  <si>
    <t>FBAA3603709</t>
  </si>
  <si>
    <t>65E630C9-54FC-4037-9DAE-1DD419A728EB</t>
  </si>
  <si>
    <t>2024-04-20T19:36:04</t>
  </si>
  <si>
    <t>|- REBANADOR DE VERDURA  |- CHOPPER TURMIX PICA</t>
  </si>
  <si>
    <t>601.72</t>
  </si>
  <si>
    <t>202404-I_E-SSV990224-FELS0000073029.xml</t>
  </si>
  <si>
    <t>FELS</t>
  </si>
  <si>
    <t>0000073029</t>
  </si>
  <si>
    <t>FELS0000073029</t>
  </si>
  <si>
    <t>CD46A80D-4B1E-4FCE-946A-4CFE0BB40F75</t>
  </si>
  <si>
    <t>2024-04-23T14:50:27</t>
  </si>
  <si>
    <t>SSV990224DC5</t>
  </si>
  <si>
    <t>SUPER SERVICIO VALLEJO</t>
  </si>
  <si>
    <t>|- G SUPER TICKET 1615239</t>
  </si>
  <si>
    <t>432.66</t>
  </si>
  <si>
    <t>202404-I_E-SUB910603-SBJAS54239.xml</t>
  </si>
  <si>
    <t>54239</t>
  </si>
  <si>
    <t>SBJAS54239</t>
  </si>
  <si>
    <t>36EB4C73-641C-5475-B45F-FC8307E1A232</t>
  </si>
  <si>
    <t>2024-04-02T19:58:57</t>
  </si>
  <si>
    <t>|- TENIS URBANO K SWISS, 27, MULTICOLOR LI  |- TENIS URBANO PUMA, 27, MULTICOLOR 38463  |- SHORT SPRINT, G, GRIS OBSCURO LISO TAFE  |- SHORT SPRINT, G, PRINCESA LISO TAFET N  |- SHORT SPRINT, G, AZUL REY LISO 8516B  |- SHORT SPRINT, G, FUCSIA LISO 8516A  |- BLUSA WEEKEND, EG, MAZAP N LISO M 3 4 C  |- PLAYERA WEEKEND, EG, CARM N CLARO C RED  |- PLAYERA WEEKEND, EG, DALIA 2418320518  |- PLAYERA CONTEMPO, EG, DENIM CLARO 24184  |- PLAYERA WEEKEND, EG, BOTTEGA 2418320518  |- JEANS NON STOP, 34, NDIGO DENIM MEDIO  |- PLAYERA CONTEMPO, EG, VERDE MILITAR 241  |- PLAYERA WEEKEND, EG, CORAL CLARO 241832  |- PLAYERA WEEKEND, EG, OCRE MEDIO LISO C  |- JEANS NON STOP, 32, NDIGO DENIM MEDIO  |- JEANS WEEKE, 3EG, NDIGO DENIM OBSCURO  |- JOGGER WEEKEND BABY UNISEX, 4, BOTTEGA  |- TOP SPRINT, G, GRIS MEDIO LISO TIRANTE  |- SET SARTENES T FAL C3849082 TEFL N</t>
  </si>
  <si>
    <t>6999.99</t>
  </si>
  <si>
    <t>202404-I_E-TCH850701-WN389.xml</t>
  </si>
  <si>
    <t>WN</t>
  </si>
  <si>
    <t>389</t>
  </si>
  <si>
    <t>WN389</t>
  </si>
  <si>
    <t>DFDBF059-4971-4423-B03A-98D2123BC731</t>
  </si>
  <si>
    <t>2024-04-17T22:10:13</t>
  </si>
  <si>
    <t>TCH850701RM1</t>
  </si>
  <si>
    <t>TIENDAS CHEDRAUI</t>
  </si>
  <si>
    <t>|- Ag Purif Bonaf 1.5  |- Cerveza Heineken 0  |- Hielo Fiesta 5Kg</t>
  </si>
  <si>
    <t>103.52</t>
  </si>
  <si>
    <t>202404-I_E-TISH690913-1439.xml</t>
  </si>
  <si>
    <t>1439</t>
  </si>
  <si>
    <t>43085CF0-9B0C-468C-9935-3F7F27AD3D33</t>
  </si>
  <si>
    <t>2024-04-29T18:33:37</t>
  </si>
  <si>
    <t>TISH690913561</t>
  </si>
  <si>
    <t>HECTOR TRIFUNDIO SANDRE</t>
  </si>
  <si>
    <t>|- LAMINA GALVANIZADA 1.07 X 4.27  |- LAMINA FIBRA DE VIDRIO R101 1.07 x 4.27</t>
  </si>
  <si>
    <t>10112.07</t>
  </si>
  <si>
    <t>202404-I_E-TME840315-FMM130124040189408.xml</t>
  </si>
  <si>
    <t>130124040189408</t>
  </si>
  <si>
    <t>FMM130124040189408</t>
  </si>
  <si>
    <t>48f247bd-0e13-498e-87d5-7362287518b2</t>
  </si>
  <si>
    <t>2024-04-25T00:06:59</t>
  </si>
  <si>
    <t>202404-I_E-ZAHL670907-A4669.xml</t>
  </si>
  <si>
    <t>4669</t>
  </si>
  <si>
    <t>A4669</t>
  </si>
  <si>
    <t>51C8911E-70E2-4A2F-B306-EBABD042B1D7</t>
  </si>
  <si>
    <t>2024-04-16T16:52:28</t>
  </si>
  <si>
    <t>ZAHL6709075K0</t>
  </si>
  <si>
    <t>LUCIO ZACARIAS HERNANDEZ</t>
  </si>
  <si>
    <t>|- ROTULA INFERIOR HONDA FIT  2006-2008 UNICAR</t>
  </si>
  <si>
    <t>724.14</t>
  </si>
  <si>
    <t>202404-P_E-DLI931201-LWFM2421394.xml</t>
  </si>
  <si>
    <t>2421394</t>
  </si>
  <si>
    <t>LWFM2421394</t>
  </si>
  <si>
    <t>59E8B86C-A684-5643-A413-1BE3CD00644F</t>
  </si>
  <si>
    <t>2024-04-06T08:03:49</t>
  </si>
  <si>
    <t>202404-P_E-TME840315-ceac8b.xml</t>
  </si>
  <si>
    <t>ceac8b</t>
  </si>
  <si>
    <t>ceac8b27-8f51-4522-90f7-736228750237</t>
  </si>
  <si>
    <t>2024-04-04T01:44:48</t>
  </si>
  <si>
    <t>202405-I_E-AAN051220-KARCO1047441.xml</t>
  </si>
  <si>
    <t>KARCO</t>
  </si>
  <si>
    <t>1047441</t>
  </si>
  <si>
    <t>KARCO1047441</t>
  </si>
  <si>
    <t>9FEE4773-1FA6-11EF-8955-0FF4119A17CB</t>
  </si>
  <si>
    <t>2024-05-31T17:36:38</t>
  </si>
  <si>
    <t>AAN051220835</t>
  </si>
  <si>
    <t>AUTOPISTA ARCO NORTE</t>
  </si>
  <si>
    <t>|- PEAJE-214669937820240505100032via423120</t>
  </si>
  <si>
    <t>103.45</t>
  </si>
  <si>
    <t>202405-I_E-AQU121207-GSC1676728.xml</t>
  </si>
  <si>
    <t>GSC</t>
  </si>
  <si>
    <t>1676728</t>
  </si>
  <si>
    <t>GSC1676728</t>
  </si>
  <si>
    <t>02d8281a-3e25-4d81-9ac4-ea70b58675c7</t>
  </si>
  <si>
    <t>2024-05-31T18:04:13</t>
  </si>
  <si>
    <t>AQU121207FY2</t>
  </si>
  <si>
    <t>AUTOVIA QUERETARO</t>
  </si>
  <si>
    <t>|- NRU PFCR6P13013V (01-05-2024)</t>
  </si>
  <si>
    <t>144.83</t>
  </si>
  <si>
    <t>202405-I_E-BII931004-ABR7464650055286517.xml</t>
  </si>
  <si>
    <t>ABR74646</t>
  </si>
  <si>
    <t>ABR7464650055286517</t>
  </si>
  <si>
    <t>f952a456-0891-48fe-8a21-5251a91b324c</t>
  </si>
  <si>
    <t>2024-05-03T08:55:28</t>
  </si>
  <si>
    <t>|- COMISION POR MOVIMIENTOS INBUREDCOMISION POR MOVIMIENTOS INBURED  |- COMISION MANEJO DE CUENTA  |- COMISION POR MOVIMIENTOS INBUREDCOMISION POR MOVIMIENTOS INBURED - 31-03-2024</t>
  </si>
  <si>
    <t>288.55</t>
  </si>
  <si>
    <t>202405-I_E-CAG110830-KCAG686572.xml</t>
  </si>
  <si>
    <t>KCAG</t>
  </si>
  <si>
    <t>686572</t>
  </si>
  <si>
    <t>KCAG686572</t>
  </si>
  <si>
    <t>C82B7574-1FA9-11EF-A3E8-8D9C116CB3A3</t>
  </si>
  <si>
    <t>2024-05-31T17:59:14</t>
  </si>
  <si>
    <t>CAG110830A23</t>
  </si>
  <si>
    <t>CONCESIONARIA AUTOPISTA GUADALAJARA-TEPIC</t>
  </si>
  <si>
    <t>|- PEAJE-51115163505202405020450272288  |- PEAJE-51165184072024050204115202193  |- PEAJE-51169043062024050423435124193</t>
  </si>
  <si>
    <t>581.03</t>
  </si>
  <si>
    <t>202405-I_E-CAMM790708-A-9238.xml</t>
  </si>
  <si>
    <t>A-</t>
  </si>
  <si>
    <t>9238</t>
  </si>
  <si>
    <t>A-9238</t>
  </si>
  <si>
    <t>D0103896-8483-4C44-A851-751B612542D9</t>
  </si>
  <si>
    <t>2024-05-13T12:11:17</t>
  </si>
  <si>
    <t>CAMM790708S6A</t>
  </si>
  <si>
    <t>MOISES CARMONA MEXICANO</t>
  </si>
  <si>
    <t>|- CEMENTO FORTALEZA 50K  |- ALAMBRE RECOCIDO X KILO</t>
  </si>
  <si>
    <t>231.03</t>
  </si>
  <si>
    <t>202405-I_E-CAV160509-KCAV124998.xml</t>
  </si>
  <si>
    <t>KCAV</t>
  </si>
  <si>
    <t>124998</t>
  </si>
  <si>
    <t>KCAV124998</t>
  </si>
  <si>
    <t>6A9629B6-1FA7-11EF-A7B6-EB07B034E77E</t>
  </si>
  <si>
    <t>2024-05-31T17:42:18</t>
  </si>
  <si>
    <t>CAV160509UC3</t>
  </si>
  <si>
    <t>CONCESIONARIA AUTOPISTA LAS VARAS - PUERTO VALLARTA</t>
  </si>
  <si>
    <t>|- PEAJE-500130746520240504192911133171  |- PEAJE-500132367420240502055045102171  |- PEAJE-500235760420240502072616262223</t>
  </si>
  <si>
    <t>487.07</t>
  </si>
  <si>
    <t>202405-I_E-CCF121101-C22183237.xml</t>
  </si>
  <si>
    <t>22183237</t>
  </si>
  <si>
    <t>C22183237</t>
  </si>
  <si>
    <t>89745D59-C8F0-421A-8336-E7BF8F5EA68A</t>
  </si>
  <si>
    <t>2024-05-13T00:24:39</t>
  </si>
  <si>
    <t>CCF121101KQ4</t>
  </si>
  <si>
    <t>COMERCIAL CITY FRESKO</t>
  </si>
  <si>
    <t>|- SUAVIZANTE SUAVITEL 3 LT  |- LECHE BOVE 960 ML  |- TOSTADAS SANISSIMO 360 GRS  |- FRESA  |- TORTILLA DE MAIZ AMARILLO 1 KG  |- PAN KIKKOMAN 226 GRS  |- NARANJA VALENCIA PARA JUGO  |- QUESO ASADERO AGUASCALIENTES  |- MANGO ATAULFO  |- LECHE SANTA CLARA 1 LT  |- MILANESA DE BOLA TERNERA  |- YOGUR DANONE 900 GRS  |- DETERGENTE BLANCA NIEVES 1 KG</t>
  </si>
  <si>
    <t>697.02</t>
  </si>
  <si>
    <t>202405-I_E-CEF960716-FE30264.xml</t>
  </si>
  <si>
    <t>FE</t>
  </si>
  <si>
    <t>30264</t>
  </si>
  <si>
    <t>FE30264</t>
  </si>
  <si>
    <t>0d0b3e50-316d-4930-a467-df7417f530a3</t>
  </si>
  <si>
    <t>2024-05-07T17:13:40</t>
  </si>
  <si>
    <t>CEF960716CW1</t>
  </si>
  <si>
    <t>CENTRO DE ESTUDIOS FISCALES</t>
  </si>
  <si>
    <t>|- Impactos fiscales a la nómina: Nuevo cálculo de subsidio al empleo</t>
  </si>
  <si>
    <t>1095.26</t>
  </si>
  <si>
    <t>202405-I_E-CEJM890524-281.xml</t>
  </si>
  <si>
    <t>281</t>
  </si>
  <si>
    <t>F7042E72-D716-4C17-A948-6050FF12695A</t>
  </si>
  <si>
    <t>2024-05-31T09:30:34</t>
  </si>
  <si>
    <t>CEJM890524QJ6</t>
  </si>
  <si>
    <t>MARIO IVAN CEDEÑO JUAREZ</t>
  </si>
  <si>
    <t>|- REPUESTO FILTROPLAS  |- ACIDO MURIATICO 1L  |- CINTA TEFLON 1-2" PRETUL 27010  |- CINTA TEFLON 3-4" PRETUL 27011  |- SELLADOR DE ROSCAS 125g SILER  |- GAS BUTANO DESECHABLE MULTIMARCA</t>
  </si>
  <si>
    <t>311.98</t>
  </si>
  <si>
    <t>202405-I_E-CEX980921-CORAC48649.xml</t>
  </si>
  <si>
    <t>CORAC</t>
  </si>
  <si>
    <t>48649</t>
  </si>
  <si>
    <t>CORAC48649</t>
  </si>
  <si>
    <t>7F0A76E3-CC8F-4477-B003-7A2051F3D4DF</t>
  </si>
  <si>
    <t>2024-05-05T22:53:42</t>
  </si>
  <si>
    <t>CEX9809213U5</t>
  </si>
  <si>
    <t>COMBU-EXPRESS</t>
  </si>
  <si>
    <t>|- Magna  |- Magna</t>
  </si>
  <si>
    <t>605.64</t>
  </si>
  <si>
    <t>202405-I_E-CFR110401-38EBB2.xml</t>
  </si>
  <si>
    <t>38EBB2</t>
  </si>
  <si>
    <t>38EBB28F-7F2D-41E2-8C54-B8960A9663AF</t>
  </si>
  <si>
    <t>2024-05-22T10:13:14</t>
  </si>
  <si>
    <t>CFR110401IK1</t>
  </si>
  <si>
    <t>COMERCIALIZADORA FRANFER</t>
  </si>
  <si>
    <t>|- SOLDADURA 6013 DE 3-32"</t>
  </si>
  <si>
    <t>202405-I_E-CFR110401-A6B255.xml</t>
  </si>
  <si>
    <t>A6B255</t>
  </si>
  <si>
    <t>A6B255DB-EC83-4867-A8F1-15A58564344A</t>
  </si>
  <si>
    <t>2024-05-20T22:16:10</t>
  </si>
  <si>
    <t>|- 16508 Marro 4lb  |- Guante para electricista</t>
  </si>
  <si>
    <t>316.38</t>
  </si>
  <si>
    <t>202405-I_E-CGM011210-MPAI30523.xml</t>
  </si>
  <si>
    <t>MPAI</t>
  </si>
  <si>
    <t>30523</t>
  </si>
  <si>
    <t>MPAI30523</t>
  </si>
  <si>
    <t>6c014bcd-cdf3-49e5-afbb-7357876c55f0</t>
  </si>
  <si>
    <t>2024-05-05T23:00:15</t>
  </si>
  <si>
    <t>432.62</t>
  </si>
  <si>
    <t>202405-I_E-CIB110415-SL2169907.xml</t>
  </si>
  <si>
    <t>SL</t>
  </si>
  <si>
    <t>2169907</t>
  </si>
  <si>
    <t>SL2169907</t>
  </si>
  <si>
    <t>30891bc9-dd0e-4564-a890-419a86829935</t>
  </si>
  <si>
    <t>2024-05-31T17:33:37</t>
  </si>
  <si>
    <t>CIB110415R65</t>
  </si>
  <si>
    <t>CONCESIONARIA DE INFRAESTRUCTURA DEL BAJIO</t>
  </si>
  <si>
    <t>|- Romita - Peaje A Automóvil y Pick-Up 134000116394  |- Puerto Interior - Peaje A Automóvil y Pick-Up 127000970459</t>
  </si>
  <si>
    <t>137.07</t>
  </si>
  <si>
    <t>202405-I_E-CME030219-B10906969.xml</t>
  </si>
  <si>
    <t>10906969</t>
  </si>
  <si>
    <t>B10906969</t>
  </si>
  <si>
    <t>02aa054e-2a76-480c-9a1c-7e459e35d2cb</t>
  </si>
  <si>
    <t>2024-05-31T18:41:22</t>
  </si>
  <si>
    <t>|- T0-LIGERO  |- LIGERO  |- LIGERO</t>
  </si>
  <si>
    <t>356.04</t>
  </si>
  <si>
    <t>202405-I_E-COBK961127-276.xml</t>
  </si>
  <si>
    <t>276</t>
  </si>
  <si>
    <t>AC48AD6C-A4BB-47A5-BDE8-2B7A45D9B66E</t>
  </si>
  <si>
    <t>2024-05-22T08:01:42</t>
  </si>
  <si>
    <t>COBK961127TGA</t>
  </si>
  <si>
    <t>KARIME ALEJANDRA CORTES BRACAMONTE</t>
  </si>
  <si>
    <t>|- ESTUCO BLANCO ADHETEC</t>
  </si>
  <si>
    <t>189.66</t>
  </si>
  <si>
    <t>202405-I_E-COBK961127-M304.xml</t>
  </si>
  <si>
    <t>M304</t>
  </si>
  <si>
    <t>491DCA4A-2A86-4ABA-A4C3-C8FA4DA22184</t>
  </si>
  <si>
    <t>2024-05-28T10:51:12</t>
  </si>
  <si>
    <t>|- ESTUCO BLANCO FORTEC</t>
  </si>
  <si>
    <t>202405-I_E-COBK961127-M305.xml</t>
  </si>
  <si>
    <t>M305</t>
  </si>
  <si>
    <t>E5996116-889A-4EE1-8D26-BCDD33DC2180</t>
  </si>
  <si>
    <t>2024-05-28T10:53:00</t>
  </si>
  <si>
    <t>202405-I_E-COL110331-B20394.xml</t>
  </si>
  <si>
    <t>20394</t>
  </si>
  <si>
    <t>B20394</t>
  </si>
  <si>
    <t>d6a54090-3f7f-40f8-8665-7a9991a4a8b0</t>
  </si>
  <si>
    <t>2024-05-05T22:17:55</t>
  </si>
  <si>
    <t>COL110331JC9</t>
  </si>
  <si>
    <t>COMBUSTIBLES OLMO</t>
  </si>
  <si>
    <t>|- MOBIL SYNERGY EXTRA (Despacho 1077073-0)</t>
  </si>
  <si>
    <t>202405-I_E-CSU070301-BGCDJ3856.xml</t>
  </si>
  <si>
    <t>BGCDJ</t>
  </si>
  <si>
    <t>BGCDJ3856</t>
  </si>
  <si>
    <t>72C7D8DD-A2AA-4D78-806F-73B2741DB7D5</t>
  </si>
  <si>
    <t>2024-05-14T19:25:21</t>
  </si>
  <si>
    <t>CSU070301MK3</t>
  </si>
  <si>
    <t>CORPO SUBSTORE</t>
  </si>
  <si>
    <t>|- Consumo de alimentos (Ticket: 1-XA-283094)</t>
  </si>
  <si>
    <t>168.97</t>
  </si>
  <si>
    <t>202405-I_E-CSU070301-BGCDJ3878.xml</t>
  </si>
  <si>
    <t>3878</t>
  </si>
  <si>
    <t>BGCDJ3878</t>
  </si>
  <si>
    <t>96A7BFE6-466C-461D-BC42-75597D6F16D1</t>
  </si>
  <si>
    <t>2024-05-22T12:33:50</t>
  </si>
  <si>
    <t>|- Consumo de alimentos (Ticket: 1-XA-284260)</t>
  </si>
  <si>
    <t>202405-I_E-DCZ010126-CENTRALN30257421.xml</t>
  </si>
  <si>
    <t>CENTRALN</t>
  </si>
  <si>
    <t>30257421</t>
  </si>
  <si>
    <t>CENTRALN30257421</t>
  </si>
  <si>
    <t>CC60A5D3-162D-11EF-8E69-93C1A3239950</t>
  </si>
  <si>
    <t>2024-05-19T16:19:03</t>
  </si>
  <si>
    <t>DCZ010126SB1</t>
  </si>
  <si>
    <t>DISTRIBUIDOR CELULAR DE LA ZONA CENTRO</t>
  </si>
  <si>
    <t>|- PROTECTOR DE CAMARA MOBO PREMIUM TRANSPARENTE IPHONE 14 PLUS-14  |- $PROTECTOR PRO21 NASA LAUNCH BEIGE IPHONE 14</t>
  </si>
  <si>
    <t>343.10</t>
  </si>
  <si>
    <t>202405-I_E-DLI931201-LWFM2430289.xml</t>
  </si>
  <si>
    <t>2430289</t>
  </si>
  <si>
    <t>LWFM2430289</t>
  </si>
  <si>
    <t>162B05AB-FE81-558A-B117-B222B070C49B</t>
  </si>
  <si>
    <t>2024-05-03T15:28:35</t>
  </si>
  <si>
    <t>202405-I_E-DLI931201-LWFM2430290.xml</t>
  </si>
  <si>
    <t>2430290</t>
  </si>
  <si>
    <t>LWFM2430290</t>
  </si>
  <si>
    <t>BD1FEB7F-7834-5BBA-9DFB-5B4D5D17B515</t>
  </si>
  <si>
    <t>2024-05-03T15:29:25</t>
  </si>
  <si>
    <t>915.52</t>
  </si>
  <si>
    <t>202405-I_E-DLI931201-LWFM2434580.xml</t>
  </si>
  <si>
    <t>2434580</t>
  </si>
  <si>
    <t>LWFM2434580</t>
  </si>
  <si>
    <t>01E76FD6-CF34-5992-9FB6-9F082015F735</t>
  </si>
  <si>
    <t>2024-05-19T18:19:09</t>
  </si>
  <si>
    <t>|- PALOMITA CHILE LIMON GDE</t>
  </si>
  <si>
    <t>79.00</t>
  </si>
  <si>
    <t>202405-I_E-DLI931201-LWFM2434602.xml</t>
  </si>
  <si>
    <t>2434602</t>
  </si>
  <si>
    <t>LWFM2434602</t>
  </si>
  <si>
    <t>296C065A-24F0-5E52-A299-2CE0A6D04707</t>
  </si>
  <si>
    <t>2024-05-19T18:37:35</t>
  </si>
  <si>
    <t>|- VASO ICEE FRAMBUESA 32 OZ  |- VASO ICEE CEREZA 32 OZ</t>
  </si>
  <si>
    <t>129.32</t>
  </si>
  <si>
    <t>202405-I_E-DLI931201-LWFM2434603.xml</t>
  </si>
  <si>
    <t>2434603</t>
  </si>
  <si>
    <t>LWFM2434603</t>
  </si>
  <si>
    <t>C905D5D6-4757-57E0-855F-96F380756552</t>
  </si>
  <si>
    <t>2024-05-19T18:38:20</t>
  </si>
  <si>
    <t>|- VASO ICEE CEREZA 32 OZ  |- VASO ICEE LIMA LIMON 32 OZ</t>
  </si>
  <si>
    <t>202405-I_E-DLI931201-LWFM2436500.xml</t>
  </si>
  <si>
    <t>2436500</t>
  </si>
  <si>
    <t>LWFM2436500</t>
  </si>
  <si>
    <t>C9FD2250-9004-54B6-AFD2-52D976AFB624</t>
  </si>
  <si>
    <t>2024-05-25T11:08:05</t>
  </si>
  <si>
    <t>202405-I_E-DLI931201-LWFM2436502.xml</t>
  </si>
  <si>
    <t>2436502</t>
  </si>
  <si>
    <t>LWFM2436502</t>
  </si>
  <si>
    <t>58E5A465-6734-5271-AE31-437388D58365</t>
  </si>
  <si>
    <t>2024-05-25T11:08:39</t>
  </si>
  <si>
    <t>1068.10</t>
  </si>
  <si>
    <t>202405-I_E-EST191218-B68482.xml</t>
  </si>
  <si>
    <t>68482</t>
  </si>
  <si>
    <t>B68482</t>
  </si>
  <si>
    <t>C9883223-20DA-420F-B350-0FF991929464</t>
  </si>
  <si>
    <t>2024-05-10T11:04:00</t>
  </si>
  <si>
    <t>EST191218445</t>
  </si>
  <si>
    <t>ESTACION SERVICIO EL TRAPICHE</t>
  </si>
  <si>
    <t>|- PREMIUM</t>
  </si>
  <si>
    <t>1105.82</t>
  </si>
  <si>
    <t>202405-I_E-FAR000207-WFAC228549.xml</t>
  </si>
  <si>
    <t>228549</t>
  </si>
  <si>
    <t>WFAC228549</t>
  </si>
  <si>
    <t>24FFEE15-773A-4D54-ADEE-8145EF0DDF5D</t>
  </si>
  <si>
    <t>2024-05-31T16:53:46</t>
  </si>
  <si>
    <t>|- CREMA C-CELULAS MADR  |- BLOQUEADOR 50+125GR</t>
  </si>
  <si>
    <t>471.56</t>
  </si>
  <si>
    <t>202405-I_E-FAVR741206-4636.xml</t>
  </si>
  <si>
    <t>4636</t>
  </si>
  <si>
    <t>86e55b64-59b3-47b1-8472-41b0c8216883</t>
  </si>
  <si>
    <t>2024-05-22T10:30:25</t>
  </si>
  <si>
    <t>FAVR741206SL7</t>
  </si>
  <si>
    <t>ROSA MARIA FALCON VALERIO</t>
  </si>
  <si>
    <t>|- PISTOLA DE BAJA PRESION CON VASO</t>
  </si>
  <si>
    <t>284.65</t>
  </si>
  <si>
    <t>202405-I_E-FAVR741206-4639.xml</t>
  </si>
  <si>
    <t>4639</t>
  </si>
  <si>
    <t>c6b7cbcf-a2ae-47ee-85d1-eaf3195ce9c2</t>
  </si>
  <si>
    <t>2024-05-24T16:05:44</t>
  </si>
  <si>
    <t>|- THINNER STD  |- ESMALTE SR</t>
  </si>
  <si>
    <t>305.16</t>
  </si>
  <si>
    <t>202405-I_E-FNI970829-04C906.xml</t>
  </si>
  <si>
    <t>04C906</t>
  </si>
  <si>
    <t>04C90652-3AF2-575E-A387-A98B6C3201FB</t>
  </si>
  <si>
    <t>2024-05-28T15:45:40</t>
  </si>
  <si>
    <t>|- SERVICIO DE PEAJE Y CRUCE CARRETERO TEPOZTLAN 2024-05-23 14:15:31</t>
  </si>
  <si>
    <t>32.76</t>
  </si>
  <si>
    <t>202405-I_E-FNI970829-4C430B.xml</t>
  </si>
  <si>
    <t>4C430B</t>
  </si>
  <si>
    <t>4C430BBA-575C-5C35-9F9E-A3AADB3AC353</t>
  </si>
  <si>
    <t>2024-05-31T18:48:58</t>
  </si>
  <si>
    <t>|- SERVICIO DE PEAJE Y CRUCE CARRETERO TEPOTZOTLAN 2024-05-05 10:33:34  |- SERVICIO DE PEAJE Y CRUCE CARRETERO CERRO GORDO 2024-04-30 22:59:45  |- SERVICIO DE PEAJE Y CRUCE CARRETERO AMOZOC 2024-04-06 08:59:26  |- SERVICIO DE PEAJE Y CRUCE CARRETERO TRES MARIAS 2024-02-11 12:37:15  |- SERVICIO DE PEAJE Y CRUCE CARRETERO PALMILLAS BIS 2024-05-01 20:47:22</t>
  </si>
  <si>
    <t>304.31</t>
  </si>
  <si>
    <t>202405-I_E-FNI970829-5B2C53.xml</t>
  </si>
  <si>
    <t>5B2C53</t>
  </si>
  <si>
    <t>5B2C53AB-6E9F-56E7-9522-AB55F75F1A29</t>
  </si>
  <si>
    <t>|- SERVICIO DE PEAJE Y CRUCE CARRETERO OAXTEPEC 2024-05-23 13:54:30</t>
  </si>
  <si>
    <t>202405-I_E-FNI970829-BEAC63.xml</t>
  </si>
  <si>
    <t>BEAC63</t>
  </si>
  <si>
    <t>BEAC6340-B816-5AFD-97C4-343B39006E10</t>
  </si>
  <si>
    <t>2024-05-28T15:45:39</t>
  </si>
  <si>
    <t>|- SERVICIO DE PEAJE Y CRUCE CARRETERO OZUMBA 2024-05-23 22:09:17</t>
  </si>
  <si>
    <t>51.72</t>
  </si>
  <si>
    <t>202405-I_E-FNI970829-JC495712.xml</t>
  </si>
  <si>
    <t>JC</t>
  </si>
  <si>
    <t>495712</t>
  </si>
  <si>
    <t>JC495712</t>
  </si>
  <si>
    <t>990ea2c3-55dc-4cf2-b6c6-6c72bb2571e3</t>
  </si>
  <si>
    <t>2024-05-31T18:13:05</t>
  </si>
  <si>
    <t>|- Folio: 2633861 Fecha: 02-05-2024 Hora: 050638 Carril: 2104 Clase: T01A</t>
  </si>
  <si>
    <t>166.38</t>
  </si>
  <si>
    <t>202405-I_E-GAES780704-46BCBD.xml</t>
  </si>
  <si>
    <t>46BCBD</t>
  </si>
  <si>
    <t>46BCBD08-9DFB-4757-A107-40B8F5C2F203</t>
  </si>
  <si>
    <t>2024-05-21T09:57:04</t>
  </si>
  <si>
    <t>GAES780704T17</t>
  </si>
  <si>
    <t>SAID GARCIACANO ESPEJEL</t>
  </si>
  <si>
    <t>|- tubo de 1 1-2 c-40  |- pegamento  |- codos 1 1-2</t>
  </si>
  <si>
    <t>767.62</t>
  </si>
  <si>
    <t>202405-I_E-GAES780704-AA1DC8.xml</t>
  </si>
  <si>
    <t>AA1DC8</t>
  </si>
  <si>
    <t>AA1DC879-A640-4840-BAE1-50B73C90AA10</t>
  </si>
  <si>
    <t>2024-05-21T09:51:04</t>
  </si>
  <si>
    <t>|- guego de dados</t>
  </si>
  <si>
    <t>262.93</t>
  </si>
  <si>
    <t>202405-I_E-GEM850101-106984066101001000028725566357023276.xml</t>
  </si>
  <si>
    <t>106984066</t>
  </si>
  <si>
    <t>101001000028725566357023276</t>
  </si>
  <si>
    <t>106984066101001000028725566357023276</t>
  </si>
  <si>
    <t>5C4CBF41-008C-4C6F-BC1C-5BD492186AD2</t>
  </si>
  <si>
    <t>2024-05-01T19:27:36</t>
  </si>
  <si>
    <t>GEM850101BJ3</t>
  </si>
  <si>
    <t>GOBIERNO DEL ESTADO DE MEXICO</t>
  </si>
  <si>
    <t>|- Impuesto erogaciones  |- Actualización erogaciones  |- Recargos erogaciones  |- Finanzas publicas redondeo</t>
  </si>
  <si>
    <t>45.00</t>
  </si>
  <si>
    <t>202405-I_E-GEM850101-108431491101001000028749846957137252.xml</t>
  </si>
  <si>
    <t>108431491</t>
  </si>
  <si>
    <t>101001000028749846957137252</t>
  </si>
  <si>
    <t>108431491101001000028749846957137252</t>
  </si>
  <si>
    <t>BCFACF9C-6227-43A9-849B-1E8AD8F70218</t>
  </si>
  <si>
    <t>2024-05-14T11:10:46</t>
  </si>
  <si>
    <t>|- Impuesto erogaciones  |- Finanzas publicas redondeo</t>
  </si>
  <si>
    <t>202405-I_E-HDM001017-4AAFEI43443.xml</t>
  </si>
  <si>
    <t>4AAFEI</t>
  </si>
  <si>
    <t>43443</t>
  </si>
  <si>
    <t>4AAFEI43443</t>
  </si>
  <si>
    <t>f6e8f14f-e139-407f-9f54-54bf6277b61b</t>
  </si>
  <si>
    <t>2024-05-05T14:59:33</t>
  </si>
  <si>
    <t>|- TINACO 1500L SIST GARANTIA D POR VI  |- BELEN GUINEA 11 PG. MACETON  |- PLANTA HORTENCIA 8  |- PLANTA BEGONIA BIG 10  |- PLANTA HORTENCIA 8  |- COCA COLA SIN AZUCAR 600ML PET  |- AGUA CIEL CRISTAL NANA 1.5LT PET</t>
  </si>
  <si>
    <t>4947.87</t>
  </si>
  <si>
    <t>202405-I_E-HEBH711128-E6427.xml</t>
  </si>
  <si>
    <t>E</t>
  </si>
  <si>
    <t>6427</t>
  </si>
  <si>
    <t>E6427</t>
  </si>
  <si>
    <t>661FDB51-A85F-4025-AF69-00B5272FB189</t>
  </si>
  <si>
    <t>2024-05-18T11:44:41</t>
  </si>
  <si>
    <t>HEBH711128FJ2</t>
  </si>
  <si>
    <t>HECTOR HERNANDEZ BARRAZA</t>
  </si>
  <si>
    <t>|- material para plomeria</t>
  </si>
  <si>
    <t>119.83</t>
  </si>
  <si>
    <t>202405-I_E-HELA860820-2003.xml</t>
  </si>
  <si>
    <t>2003</t>
  </si>
  <si>
    <t>193babde-e983-4b2f-b15a-ba83c612cd09</t>
  </si>
  <si>
    <t>2024-05-01T15:02:19</t>
  </si>
  <si>
    <t>HELA8608202Z3</t>
  </si>
  <si>
    <t>ALEJANDRA HERRERA LOPEZ</t>
  </si>
  <si>
    <t>|- Escuadras 8x12 para cantero  |- nivel 18" pretul aluminio  |- marro 3 libras pretul 22216  |- Broca manual para piedra 5-16x6 truper sds</t>
  </si>
  <si>
    <t>345.70</t>
  </si>
  <si>
    <t>202405-I_E-HELA860820-2008.xml</t>
  </si>
  <si>
    <t>2008</t>
  </si>
  <si>
    <t>5522eda4-51a2-4a08-9a43-a13a4c392844</t>
  </si>
  <si>
    <t>2024-05-22T21:32:05</t>
  </si>
  <si>
    <t>|- Clavos para madera 21-2  |- pija negra multiusos 12x2</t>
  </si>
  <si>
    <t>89.65</t>
  </si>
  <si>
    <t>202405-I_E-HELA860820-2011.xml</t>
  </si>
  <si>
    <t>2011</t>
  </si>
  <si>
    <t>6aca7bfc-3a36-4c58-a43a-39d04cb98144</t>
  </si>
  <si>
    <t>2024-05-27T22:04:10</t>
  </si>
  <si>
    <t>|- Otros adhesivos y selladores silicon cartucho fisher blanco  |- Pegamentos de pvc blíster foset</t>
  </si>
  <si>
    <t>89.66</t>
  </si>
  <si>
    <t>202405-I_E-IEA120222-FFNZ6469.xml</t>
  </si>
  <si>
    <t>6469</t>
  </si>
  <si>
    <t>FFNZ6469</t>
  </si>
  <si>
    <t>C18320E9-41BF-43C2-88CA-571C25BBEDCE</t>
  </si>
  <si>
    <t>2024-05-07T11:06:23</t>
  </si>
  <si>
    <t>225.86</t>
  </si>
  <si>
    <t>202405-I_E-IEA120222-FFNZ6608.xml</t>
  </si>
  <si>
    <t>6608</t>
  </si>
  <si>
    <t>FFNZ6608</t>
  </si>
  <si>
    <t>8AE57935-FB9C-4500-BD8F-C576D2A3840F</t>
  </si>
  <si>
    <t>2024-05-19T21:52:43</t>
  </si>
  <si>
    <t>374.14</t>
  </si>
  <si>
    <t>202405-I_E-IMS421231-A202404-C4247543109-20052024-112312.xml</t>
  </si>
  <si>
    <t>202404-C4247543109-20052024-112312</t>
  </si>
  <si>
    <t>A202404-C4247543109-20052024-112312</t>
  </si>
  <si>
    <t>8FEFE143-3BE7-458B-B975-ECE15F66FDF8</t>
  </si>
  <si>
    <t>2024-05-28T11:07:53</t>
  </si>
  <si>
    <t>|- Cuotas IMSS  |- Cuotas RCV</t>
  </si>
  <si>
    <t>2239.76</t>
  </si>
  <si>
    <t>202405-I_E-IRA060907-MCHII18509.xml</t>
  </si>
  <si>
    <t>18509</t>
  </si>
  <si>
    <t>MCHII18509</t>
  </si>
  <si>
    <t>cb7c5bbb-6a64-434f-95a6-ebb5cbbd6383</t>
  </si>
  <si>
    <t>2024-05-06T18:58:28</t>
  </si>
  <si>
    <t>216.30</t>
  </si>
  <si>
    <t>202405-I_E-IRA060907-MCHII18606.xml</t>
  </si>
  <si>
    <t>18606</t>
  </si>
  <si>
    <t>MCHII18606</t>
  </si>
  <si>
    <t>adef71e0-0484-4ffc-ae71-72427706c5db</t>
  </si>
  <si>
    <t>2024-05-28T15:38:08</t>
  </si>
  <si>
    <t>259.56</t>
  </si>
  <si>
    <t>202405-I_E-MES151124-TEXW13421.xml</t>
  </si>
  <si>
    <t>TEXW</t>
  </si>
  <si>
    <t>13421</t>
  </si>
  <si>
    <t>TEXW13421</t>
  </si>
  <si>
    <t>e9a879d9-5cf6-4033-8f31-ae4175e4cdf0</t>
  </si>
  <si>
    <t>2024-05-05T22:57:28</t>
  </si>
  <si>
    <t>MES151124794</t>
  </si>
  <si>
    <t>LAS MEJORES ESTACIONES</t>
  </si>
  <si>
    <t>|- SHELL Super</t>
  </si>
  <si>
    <t>605.74</t>
  </si>
  <si>
    <t>202405-I_E-NWM970924-ICAGB566507.xml</t>
  </si>
  <si>
    <t>566507</t>
  </si>
  <si>
    <t>ICAGB566507</t>
  </si>
  <si>
    <t>4DB4FFEE-4084-4C09-B388-B68D8467678A</t>
  </si>
  <si>
    <t>2024-05-19T11:22:07</t>
  </si>
  <si>
    <t>1116.91</t>
  </si>
  <si>
    <t>202405-I_E-NWM970924-ICAGB566544.xml</t>
  </si>
  <si>
    <t>566544</t>
  </si>
  <si>
    <t>ICAGB566544</t>
  </si>
  <si>
    <t>9D826F77-78EE-4CE1-A2E9-5815AD95546A</t>
  </si>
  <si>
    <t>2024-05-19T17:07:38</t>
  </si>
  <si>
    <t>|- IPHONE 14 12</t>
  </si>
  <si>
    <t>14991.36</t>
  </si>
  <si>
    <t>202405-I_E-NWM970924-IWACL1301396.xml</t>
  </si>
  <si>
    <t>1301396</t>
  </si>
  <si>
    <t>IWACL1301396</t>
  </si>
  <si>
    <t>E98A0ABD-0331-4378-9E08-6318D66F7492</t>
  </si>
  <si>
    <t>2024-05-12T23:22:42</t>
  </si>
  <si>
    <t>|- DON JULIO  |- LA CETTO  |- LAS MORAS  |- RESERVADO  |- 400 CONEJO  |- SMIRNOFF  |- CARLO R  |- SMIRNOFF  |- BAILEYS  |- BUCHANANS  |- GIN DIEGA  |- GIN ROSA  |- JW RED  |- JC TRADI  |- JC TRADI  |- RICCADONNA</t>
  </si>
  <si>
    <t>23683.62</t>
  </si>
  <si>
    <t>202405-I_E-OMG100820-GL1350.xml</t>
  </si>
  <si>
    <t>GL</t>
  </si>
  <si>
    <t>1350</t>
  </si>
  <si>
    <t>GL1350</t>
  </si>
  <si>
    <t>60362158-1D2F-44A4-A866-27ECBB21F8EF</t>
  </si>
  <si>
    <t>2024-05-05T23:05:34</t>
  </si>
  <si>
    <t>OMG1008206Z2</t>
  </si>
  <si>
    <t>OH MY GAS</t>
  </si>
  <si>
    <t>|- G Magna 32011</t>
  </si>
  <si>
    <t>865.07</t>
  </si>
  <si>
    <t>202405-I_E-OVI800131-OVICO88070.xml</t>
  </si>
  <si>
    <t>88070</t>
  </si>
  <si>
    <t>OVICO88070</t>
  </si>
  <si>
    <t>A41A8710-8487-4456-9C27-62204087316A</t>
  </si>
  <si>
    <t>2024-05-18T16:13:06</t>
  </si>
  <si>
    <t>204.31</t>
  </si>
  <si>
    <t>202405-I_E-PACB720513-C563.xml</t>
  </si>
  <si>
    <t>563</t>
  </si>
  <si>
    <t>C563</t>
  </si>
  <si>
    <t>7f4580ee-7992-4fb9-9dfd-8710178e33a4</t>
  </si>
  <si>
    <t>2024-05-30T13:33:56</t>
  </si>
  <si>
    <t>PACB7205132A6</t>
  </si>
  <si>
    <t>BLANCA VERONICA PLATA CORONA</t>
  </si>
  <si>
    <t>|- Bota jardinera galgo  |- Bota jardinera  |- Guante solvex #8</t>
  </si>
  <si>
    <t>525.86</t>
  </si>
  <si>
    <t>202405-I_E-PCO091020-W58046.xml</t>
  </si>
  <si>
    <t>W</t>
  </si>
  <si>
    <t>58046</t>
  </si>
  <si>
    <t>W58046</t>
  </si>
  <si>
    <t>70051a01-aa1f-4f5b-ad26-ca7a589ae80d</t>
  </si>
  <si>
    <t>2024-05-28T16:04:32</t>
  </si>
  <si>
    <t>PCO091020818</t>
  </si>
  <si>
    <t>PAL COMBUSTIBLES</t>
  </si>
  <si>
    <t>|- G SUPER</t>
  </si>
  <si>
    <t>346.13</t>
  </si>
  <si>
    <t>202405-I_E-PCZ071128-MEXAB3FAC000453905.xml</t>
  </si>
  <si>
    <t>3FAC000453905</t>
  </si>
  <si>
    <t>MEXAB3FAC000453905</t>
  </si>
  <si>
    <t>AD51997C-30BD-40B4-A285-0FE59F20222F</t>
  </si>
  <si>
    <t>2024-05-18T14:54:36</t>
  </si>
  <si>
    <t>|- REFRESCO COCA COLA SIN AZUCAR PET 12-600 ML  |- ALIM GATINA POLLO 1-15 KG  |- REFRESCO COCA COLA PET 24-600 ML  |- AGUA CIEL PURIFICADA NATURAL 12-1380 ML</t>
  </si>
  <si>
    <t>1395.74</t>
  </si>
  <si>
    <t>202405-I_E-PHI830429-PTAC277451.xml</t>
  </si>
  <si>
    <t>PTAC</t>
  </si>
  <si>
    <t>277451</t>
  </si>
  <si>
    <t>PTAC277451</t>
  </si>
  <si>
    <t>54965577-96a4-4ef4-9b5d-28d5ac4fb74e</t>
  </si>
  <si>
    <t>2024-05-05T23:14:56</t>
  </si>
  <si>
    <t>|- HORNO DE MICROONDAS</t>
  </si>
  <si>
    <t>3102.59</t>
  </si>
  <si>
    <t>202405-I_E-PHI830429-PTAC278656.xml</t>
  </si>
  <si>
    <t>278656</t>
  </si>
  <si>
    <t>PTAC278656</t>
  </si>
  <si>
    <t>436beec8-94d8-4f2c-9f65-ccc276d42b82</t>
  </si>
  <si>
    <t>2024-05-18T16:30:32</t>
  </si>
  <si>
    <t>|- TENIS SKECHERS NINO</t>
  </si>
  <si>
    <t>731.90</t>
  </si>
  <si>
    <t>202405-I_E-RCO070813-BB12911797.xml</t>
  </si>
  <si>
    <t>BB</t>
  </si>
  <si>
    <t>12911797</t>
  </si>
  <si>
    <t>BB12911797</t>
  </si>
  <si>
    <t>AFD2CCED-EE6B-4816-933B-9B9D2C51DCB5</t>
  </si>
  <si>
    <t>2024-05-31T17:28:47</t>
  </si>
  <si>
    <t>RCO0708136F7</t>
  </si>
  <si>
    <t>RED DE CARRETERAS DE OCCIDENTE</t>
  </si>
  <si>
    <t>|- PEAJE CORRESPONDIENTE AL CRUCE DE NRU: 87030645891416843012 FECHA: 02-05-2024 HORA: 02:40:53 CASETA: TEPATITLAN CLASE: A  |- PEAJE CORRESPONDIENTE AL CRUCE DE NRU: 15610353443316909570 FECHA: 05-05-2024 HORA: 07:55:23 CASETA: ZINAPECUARO CLASE: A  |- PEAJE CORRESPONDIENTE AL CRUCE DE NRU: 84150369354816910081 FECHA: 05-05-2024 HORA: 05:04:10 CASETA: ECUANDUREO CLASE: A  |- PEAJE CORRESPONDIENTE AL CRUCE DE NRU: 70650564361416844034 FECHA: 05-05-2024 HORA: 02:06:07 CASETA: OCOTLAN CLASE: A  |- PEAJE CORRESPONDIENTE AL CRUCE DE NRU: 47020326029916909062 FECHA: 02-05-2024 HORA: 12:34:28 CASETA: LEON CLASE: A  |- PEAJE CORRESPONDIENTE AL CRUCE DE NRU: 37420419451716908803 FECHA: 02-05-2024 HORA: 01:50:31 CASETA: JALOSTOTITLAN CLASE: A</t>
  </si>
  <si>
    <t>991.38</t>
  </si>
  <si>
    <t>202405-I_E-RORJ010120-490.xml</t>
  </si>
  <si>
    <t>490</t>
  </si>
  <si>
    <t>179D0137-1063-4B9B-AC60-A39FA25CEDB4</t>
  </si>
  <si>
    <t>2024-05-10T12:10:50</t>
  </si>
  <si>
    <t>RORJ010120CBA</t>
  </si>
  <si>
    <t>JUAN PABLO RODRIGUEZ RAMIREZ</t>
  </si>
  <si>
    <t>|- Consumo</t>
  </si>
  <si>
    <t>543.10</t>
  </si>
  <si>
    <t>202405-I_E-RUSE780321-A21676.xml</t>
  </si>
  <si>
    <t>21676</t>
  </si>
  <si>
    <t>A21676</t>
  </si>
  <si>
    <t>79CF7638-BCF5-48A7-9CE0-B349DA5B18C2</t>
  </si>
  <si>
    <t>2024-05-18T12:48:19</t>
  </si>
  <si>
    <t>RUSE780321V10</t>
  </si>
  <si>
    <t>ELIA FABIOLA RUBIO SANCHEZ</t>
  </si>
  <si>
    <t>|- ACEITE ROSHFRANS TRANS STD MULTIGRADO 80W90 =010A-0137 =010A0489, PT00137  |- ANTICONG ECOM LISTO PARA USAR GALON = 26C   =A-KG  |- LIQUIDO FRENOS -BARDAHL  350 ml  |- CLUTCH HD FIT L4 1.5L 10-15  |- REFRESCO</t>
  </si>
  <si>
    <t>3480.19</t>
  </si>
  <si>
    <t>202405-I_E-SGE890919-W2584.xml</t>
  </si>
  <si>
    <t>2584</t>
  </si>
  <si>
    <t>W2584</t>
  </si>
  <si>
    <t>841cd68e-8c2d-4b64-8467-158e09a61e7e</t>
  </si>
  <si>
    <t>2024-05-21T15:23:23</t>
  </si>
  <si>
    <t>SGE890919347</t>
  </si>
  <si>
    <t>SERVICIO GEREDIN</t>
  </si>
  <si>
    <t>202.56</t>
  </si>
  <si>
    <t>202405-I_E-SLI010507-LYWB145992.xml</t>
  </si>
  <si>
    <t>145992</t>
  </si>
  <si>
    <t>LYWB145992</t>
  </si>
  <si>
    <t>086b0689-ffb2-410b-aa7e-414244ba7304</t>
  </si>
  <si>
    <t>2024-05-18T13:31:57</t>
  </si>
  <si>
    <t>346.17</t>
  </si>
  <si>
    <t>202405-I_E-SLI010507-LYWB146189.xml</t>
  </si>
  <si>
    <t>146189</t>
  </si>
  <si>
    <t>LYWB146189</t>
  </si>
  <si>
    <t>b0ac45ce-fe11-4c34-9e1b-5a133904b746</t>
  </si>
  <si>
    <t>2024-05-20T09:43:29</t>
  </si>
  <si>
    <t>432.71</t>
  </si>
  <si>
    <t>202405-I_E-SPO061116-SPDMN410071.xml</t>
  </si>
  <si>
    <t>SPDMN4</t>
  </si>
  <si>
    <t>10071</t>
  </si>
  <si>
    <t>SPDMN410071</t>
  </si>
  <si>
    <t>DAA53CC8-2036-4639-8FF6-37448A0BE5BC</t>
  </si>
  <si>
    <t>2024-05-10T23:13:07</t>
  </si>
  <si>
    <t>SPO061116FB7</t>
  </si>
  <si>
    <t>SERVICIO PORTOMARIN</t>
  </si>
  <si>
    <t>|- 32012                PREMIUM</t>
  </si>
  <si>
    <t>742.62</t>
  </si>
  <si>
    <t>202405-I_E-SUB910603-SBJAS55678.xml</t>
  </si>
  <si>
    <t>55678</t>
  </si>
  <si>
    <t>SBJAS55678</t>
  </si>
  <si>
    <t>EB647CB1-AD00-5922-8159-CA583394113F</t>
  </si>
  <si>
    <t>2024-05-18T15:33:26</t>
  </si>
  <si>
    <t>|- TENIS URBANO REEBOK, 23, MULTICOLOR 100  |- TENIS URBANO REEBOK, 24, MULTICOLOR 100  |- SANDALIA ABIERTO FLEX, 23, AZUL MARINO  |- PLAYERA WEEKEND, EG, AZUL MARINO PRETE  |- PLAYERA SILVER PLATE, GDE, NEGRO 11079  |- JEANS CONTEMPO, 30, NDIGO DENIM MEDIO  |- PLAYERA NON STOP, M, VERDE MILITAR LISO  |- VESTIDO L RODIL, G, NDIGO DENIM MEDIO  |- VESTIDO 3 4 WE, EG, NDIGO DENIM CLARO</t>
  </si>
  <si>
    <t>5328.45</t>
  </si>
  <si>
    <t>202405-I_E-TCA870817-ATMM1232757.xml</t>
  </si>
  <si>
    <t>ATMM</t>
  </si>
  <si>
    <t>1232757</t>
  </si>
  <si>
    <t>ATMM1232757</t>
  </si>
  <si>
    <t>2f5d2488-9793-45f5-a7a2-afdaec7295fd</t>
  </si>
  <si>
    <t>2024-05-31T19:07:08</t>
  </si>
  <si>
    <t>TCA870817BS2</t>
  </si>
  <si>
    <t>TRAMO CARRETERO ATLACOMULCO-MARAVATIO</t>
  </si>
  <si>
    <t>|- Folio: 681505 Fecha: 05-05-2024 Hora: 084348 Carril: 1307 Clase: 2  |- Folio: 1900776 Fecha: 05-05-2024 Hora: 091245 Carril: 1305 Clase: 2</t>
  </si>
  <si>
    <t>106.9</t>
  </si>
  <si>
    <t>202405-I_E-TME840315-FMM130124050178635.xml</t>
  </si>
  <si>
    <t>130124050178635</t>
  </si>
  <si>
    <t>FMM130124050178635</t>
  </si>
  <si>
    <t>aa45f2f0-67a9-479b-ad65-73622875ff81</t>
  </si>
  <si>
    <t>2024-05-26T21:09:13</t>
  </si>
  <si>
    <t>202405-I_E-TTB040915-AEC894.xml</t>
  </si>
  <si>
    <t>AEC</t>
  </si>
  <si>
    <t>894</t>
  </si>
  <si>
    <t>AEC894</t>
  </si>
  <si>
    <t>AC4A37EE-1014-11EF-B72B-00155D012007</t>
  </si>
  <si>
    <t>2024-05-11T22:04:03</t>
  </si>
  <si>
    <t>TTB040915CY9</t>
  </si>
  <si>
    <t>TIENDAS TRES B</t>
  </si>
  <si>
    <t>|- Arena para Gato Best Race  |- Servilletas Desechable Deluxe Cloudy  |- Arena gato complete Best Race</t>
  </si>
  <si>
    <t>293.97</t>
  </si>
  <si>
    <t>202405-I_E-TTB040915-AEC905.xml</t>
  </si>
  <si>
    <t>905</t>
  </si>
  <si>
    <t>AEC905</t>
  </si>
  <si>
    <t>986F8A50-1415-11EF-A880-00155D012007</t>
  </si>
  <si>
    <t>2024-05-17T00:20:43</t>
  </si>
  <si>
    <t>|- Sopa Habanero Maruchan  |- Sopa Camaron Chile Piquin Maruchan  |- Bebida Guayaba Boing  |- Bebida Manzana Boing  |- Flor de Jamaica Nuestro Campo  |- Gomitas Ositos Lucky Gummies  |- Gomitas Frutitas Lucky Gummies  |- Bebida Alc. Mora Azul Kosako  |- Mayonesa con Limon Heinz  |- Dulce Gomitas Lombriz Neon Lucky Gummies  |- Botana Cheetos Torciditos Sabritas  |- Galletas Carolinas Vainilla Milena  |- Bebida Uva Boing  |- Bebida Fresa Boing  |- Galletas Carolinas Coco Milena</t>
  </si>
  <si>
    <t>270.01</t>
  </si>
  <si>
    <t>202405-I_E-UNA290722-HGEACF195653.xml</t>
  </si>
  <si>
    <t>HGEACF</t>
  </si>
  <si>
    <t>195653</t>
  </si>
  <si>
    <t>HGEACF195653</t>
  </si>
  <si>
    <t>864590FD-053D-518C-86E3-BF103CBB6E2F</t>
  </si>
  <si>
    <t>2024-05-06T10:28:08</t>
  </si>
  <si>
    <t>UNA2907227Y5</t>
  </si>
  <si>
    <t>UNIVERSIDAD NACIONAL AUTONOMA DE MEXICO</t>
  </si>
  <si>
    <t>|- PANTALLA 55 PULG MOD. 55S454</t>
  </si>
  <si>
    <t>6800.87</t>
  </si>
  <si>
    <t>202405-P_E-DLI931201-LWFM2431354.xml</t>
  </si>
  <si>
    <t>2431354</t>
  </si>
  <si>
    <t>LWFM2431354</t>
  </si>
  <si>
    <t>374E7C9C-FA8A-57A3-9B3B-621E2C54BE00</t>
  </si>
  <si>
    <t>2024-05-08T08:02:19</t>
  </si>
  <si>
    <t>202404_I_E-84-2805822_128788928284.pdf</t>
  </si>
  <si>
    <t>128788928284</t>
  </si>
  <si>
    <t>|- 400 R. + 400 Bonus R. *Free</t>
  </si>
  <si>
    <t>202404_I_E-84-2805822_128788928285.pdf</t>
  </si>
  <si>
    <t>128788928285</t>
  </si>
  <si>
    <t>202404_I_E-84-2805822_150786364322.pdf</t>
  </si>
  <si>
    <t>150786364322</t>
  </si>
  <si>
    <t>|- Unlock Re.BP Special Reward I y II</t>
  </si>
  <si>
    <t>202404_I_E-84-2805822_210788246456.pdf</t>
  </si>
  <si>
    <t>210788246456</t>
  </si>
  <si>
    <t>202405_I_E-84-2805822_128797225519.pdf</t>
  </si>
  <si>
    <t>128797225519</t>
  </si>
  <si>
    <t>202405_I_E-84-2805822_128797225520.pdf</t>
  </si>
  <si>
    <t>128797225520</t>
  </si>
  <si>
    <t>202405_I_E-84-2805822_136805248303.pdf</t>
  </si>
  <si>
    <t>136805248303</t>
  </si>
  <si>
    <t>202404_I_E-74-3093319_202302821896.pdf</t>
  </si>
  <si>
    <t>202302821896</t>
  </si>
  <si>
    <t>202404_I_E-74-3093319_202302823440.pdf</t>
  </si>
  <si>
    <t>202302823440</t>
  </si>
  <si>
    <t>202405_I_E-74-3093319_202302861055.pdf</t>
  </si>
  <si>
    <t>202302861055</t>
  </si>
  <si>
    <t>202405_I_E-74-3093319_202302861056.pdf</t>
  </si>
  <si>
    <t>202302861056</t>
  </si>
  <si>
    <t>202405_I_E-74-3093319_202302857621.pdf</t>
  </si>
  <si>
    <t>202302857621</t>
  </si>
  <si>
    <t>|- 101588902 - IONOS VPS Windows M</t>
  </si>
  <si>
    <t>202404_I_E-ZVC110421C76_INV252523628.pdf</t>
  </si>
  <si>
    <t>INV252523628</t>
  </si>
  <si>
    <t>202405_I_E-ZVC110421C76_INV256689507.pdf</t>
  </si>
  <si>
    <t>INV256689507</t>
  </si>
  <si>
    <t>202404_I_E-PGI0706042H1_31099419.pdf</t>
  </si>
  <si>
    <t>31099419</t>
  </si>
  <si>
    <t>PGI0706042H1</t>
  </si>
  <si>
    <t>PayPro Global, Inc.</t>
  </si>
  <si>
    <t>|- Suscripción 12 meses Abba English</t>
  </si>
  <si>
    <t>I04</t>
  </si>
  <si>
    <t>Listado de CFDI</t>
  </si>
  <si>
    <t>Cuotas IMSS</t>
  </si>
  <si>
    <t>Cuotas RCV</t>
  </si>
  <si>
    <t>Retiro</t>
  </si>
  <si>
    <t>ISN</t>
  </si>
  <si>
    <t>Ciudad de México</t>
  </si>
  <si>
    <t>Estado de México</t>
  </si>
  <si>
    <t>Concentrado</t>
  </si>
  <si>
    <t>INFONAVIT</t>
  </si>
  <si>
    <t>Totales</t>
  </si>
  <si>
    <t>Total 01-2024</t>
  </si>
  <si>
    <t>Total 02-2024</t>
  </si>
  <si>
    <t>Total 03-2024</t>
  </si>
  <si>
    <t>Total 04-2024</t>
  </si>
  <si>
    <t>Total 05-2024</t>
  </si>
  <si>
    <t>Total general</t>
  </si>
  <si>
    <t>Gran total</t>
  </si>
  <si>
    <t>Honorarios</t>
  </si>
  <si>
    <t>Arrendamiento</t>
  </si>
  <si>
    <t>RESICO</t>
  </si>
  <si>
    <t>Sueldos</t>
  </si>
  <si>
    <t>Asimilados</t>
  </si>
  <si>
    <t>Dividendos</t>
  </si>
  <si>
    <t>Autotransporte</t>
  </si>
  <si>
    <t>Comisionistas</t>
  </si>
  <si>
    <t>Nómina ND</t>
  </si>
  <si>
    <t>Nómina Deducible gravada</t>
  </si>
  <si>
    <t>Nómina Deducible exenta</t>
  </si>
  <si>
    <t>Resultado fiscal</t>
  </si>
  <si>
    <t>Resultado contable</t>
  </si>
  <si>
    <t>202404-I_E-SCS160714-S339.xml</t>
  </si>
  <si>
    <t>339</t>
  </si>
  <si>
    <t>S339</t>
  </si>
  <si>
    <t>49F5A2D1-1779-4E08-9322-660DE65C2013</t>
  </si>
  <si>
    <t>2024-04-05T02:30:09</t>
  </si>
  <si>
    <t>|- Servicios de contabilidad y declaraciones fiscales, nómina y expedientes de recursos humanos para el corporativo Nutridelmar correspondientes al mes de Marzo de 2024. Incluye los RFC QUOA5308042F9, QUPA890206JW7 y NUT970916NH6.</t>
  </si>
  <si>
    <t>202404-I_E-SCS160714-S340.xml</t>
  </si>
  <si>
    <t>340</t>
  </si>
  <si>
    <t>S340</t>
  </si>
  <si>
    <t>9ED667B1-8F40-4AD1-A198-C9B75C0EA6E9</t>
  </si>
  <si>
    <t>2024-04-05T08:49:04</t>
  </si>
  <si>
    <t>|- Trabajo tablaroca COFRADIAS.</t>
  </si>
  <si>
    <t>13000.00</t>
  </si>
  <si>
    <t>202404-I_E-SCS160714-S341.xml</t>
  </si>
  <si>
    <t>341</t>
  </si>
  <si>
    <t>S341</t>
  </si>
  <si>
    <t>071062A4-EEB3-42CF-9099-3055E975C5B3</t>
  </si>
  <si>
    <t>2024-04-06T09:31:08</t>
  </si>
  <si>
    <t>|- A cuenta de trabajos JESUS DEL MONTE.</t>
  </si>
  <si>
    <t>202404-I_E-SCS160714-S342.xml</t>
  </si>
  <si>
    <t>342</t>
  </si>
  <si>
    <t>S342</t>
  </si>
  <si>
    <t>8BD38FD9-6677-48E2-902E-36C525677940</t>
  </si>
  <si>
    <t>2024-04-08T10:09:48</t>
  </si>
  <si>
    <t>2923.59</t>
  </si>
  <si>
    <t>202404-I_E-SCS160714-S343.xml</t>
  </si>
  <si>
    <t>343</t>
  </si>
  <si>
    <t>S343</t>
  </si>
  <si>
    <t>006F14BB-A0FE-4635-9D5F-E91E13720F97</t>
  </si>
  <si>
    <t>2024-04-11T17:30:37</t>
  </si>
  <si>
    <t>|- Trabajos de piso epoxico Lago de Guadalupe.</t>
  </si>
  <si>
    <t>2500.00</t>
  </si>
  <si>
    <t>202404-I_E-SCS160714-S344.xml</t>
  </si>
  <si>
    <t>344</t>
  </si>
  <si>
    <t>S344</t>
  </si>
  <si>
    <t>3D577454-D8F8-4AB2-92E8-F273E50C764B</t>
  </si>
  <si>
    <t>2024-04-17T15:28:08</t>
  </si>
  <si>
    <t>|- Suministro de material en general</t>
  </si>
  <si>
    <t>202404-I_E-SCS160714-S345.xml</t>
  </si>
  <si>
    <t>345</t>
  </si>
  <si>
    <t>S345</t>
  </si>
  <si>
    <t>712C6771-470F-49A0-B367-6A752489BF28</t>
  </si>
  <si>
    <t>2024-04-19T09:44:20</t>
  </si>
  <si>
    <t>|- Asesoria en aplicación de piso epoxico Lago de Guadalupe.</t>
  </si>
  <si>
    <t>12000.00</t>
  </si>
  <si>
    <t>202404-I_E-SCS160714-S346.xml</t>
  </si>
  <si>
    <t>346</t>
  </si>
  <si>
    <t>S346</t>
  </si>
  <si>
    <t>6586139D-5CC5-4F2E-8D56-B82587636544</t>
  </si>
  <si>
    <t>2024-04-19T16:35:06</t>
  </si>
  <si>
    <t>|- Suministro de material de seguridad.</t>
  </si>
  <si>
    <t>202404-I_E-SCS160714-S347.xml</t>
  </si>
  <si>
    <t>347</t>
  </si>
  <si>
    <t>S347</t>
  </si>
  <si>
    <t>AC1609F1-ED63-4003-98CA-48B962DB779F</t>
  </si>
  <si>
    <t>2024-04-23T12:51:34</t>
  </si>
  <si>
    <t>|- Asesoria en Trabajos de chimeneas Nicolás Romero.</t>
  </si>
  <si>
    <t>202404-I_E-SCS160714-S349.xml</t>
  </si>
  <si>
    <t>349</t>
  </si>
  <si>
    <t>S349</t>
  </si>
  <si>
    <t>84F37BBF-4F53-486E-B619-B0ED42469E32</t>
  </si>
  <si>
    <t>2024-04-26T09:32:24</t>
  </si>
  <si>
    <t>|- Asesoria en Pisos epoxicos Nicolás Romero.</t>
  </si>
  <si>
    <t>17241.38</t>
  </si>
  <si>
    <t>202404-I_E-SCS160714-S350.xml</t>
  </si>
  <si>
    <t>350</t>
  </si>
  <si>
    <t>S350</t>
  </si>
  <si>
    <t>B3B6A33D-7F3B-45DE-96D0-75F9212A5594</t>
  </si>
  <si>
    <t>2024-04-29T19:27:17</t>
  </si>
  <si>
    <t>|- Asesoria en aplicación de recubrimientos SAMS Lago de Guadalupe nicho.</t>
  </si>
  <si>
    <t>6400.00</t>
  </si>
  <si>
    <t>202404-P_E-SCS160714-SPAG61.xml</t>
  </si>
  <si>
    <t>61</t>
  </si>
  <si>
    <t>SPAG61</t>
  </si>
  <si>
    <t>2CDB688C-0ADF-4362-B007-1ECAB695BAE7</t>
  </si>
  <si>
    <t>2024-04-12T17:42:23</t>
  </si>
  <si>
    <t>202404-P_E-SCS160714-SPAG62.xml</t>
  </si>
  <si>
    <t>62</t>
  </si>
  <si>
    <t>SPAG62</t>
  </si>
  <si>
    <t>023299E3-82C2-4971-96E7-195367A530D7</t>
  </si>
  <si>
    <t>2024-04-12T17:46:39</t>
  </si>
  <si>
    <t>202404-P_E-SCS160714-SPAG64.xml</t>
  </si>
  <si>
    <t>64</t>
  </si>
  <si>
    <t>SPAG64</t>
  </si>
  <si>
    <t>F85633E9-44BC-482F-BC8D-2B9AF92751FD</t>
  </si>
  <si>
    <t>2024-04-12T19:49:17</t>
  </si>
  <si>
    <t>NAC090820FN2</t>
  </si>
  <si>
    <t>NEWCHEM &amp; COMMERCE</t>
  </si>
  <si>
    <t>202404-P_E-SCS160714-SPAG65.xml</t>
  </si>
  <si>
    <t>65</t>
  </si>
  <si>
    <t>SPAG65</t>
  </si>
  <si>
    <t>2FD983A3-E3EB-4A79-909C-ABA8C7F86845</t>
  </si>
  <si>
    <t>2024-04-12T19:56:01</t>
  </si>
  <si>
    <t>202404-P_E-SCS160714-SPAG66.xml</t>
  </si>
  <si>
    <t>66</t>
  </si>
  <si>
    <t>SPAG66</t>
  </si>
  <si>
    <t>766BB958-04DB-4B00-B5C5-491380D5630E</t>
  </si>
  <si>
    <t>2024-04-12T19:57:08</t>
  </si>
  <si>
    <t>202404-P_E-SCS160714-SPAG67.xml</t>
  </si>
  <si>
    <t>67</t>
  </si>
  <si>
    <t>SPAG67</t>
  </si>
  <si>
    <t>FD44F88A-AEDC-48BF-8BE3-7C554BADB660</t>
  </si>
  <si>
    <t>2024-04-12T19:57:59</t>
  </si>
  <si>
    <t>202404-P_E-SCS160714-SPAG68.xml</t>
  </si>
  <si>
    <t>68</t>
  </si>
  <si>
    <t>SPAG68</t>
  </si>
  <si>
    <t>F2889E92-E0D6-4546-91EC-738420FFA95F</t>
  </si>
  <si>
    <t>2024-04-12T19:58:57</t>
  </si>
  <si>
    <t>202404-P_E-SCS160714-SPAG69.xml</t>
  </si>
  <si>
    <t>69</t>
  </si>
  <si>
    <t>SPAG69</t>
  </si>
  <si>
    <t>7D77788F-1E81-47D5-ACB9-900B1BA85D1F</t>
  </si>
  <si>
    <t>2024-04-15T12:50:55</t>
  </si>
  <si>
    <t>202404-P_E-SCS160714-SPAG70.xml</t>
  </si>
  <si>
    <t>70</t>
  </si>
  <si>
    <t>SPAG70</t>
  </si>
  <si>
    <t>FC22A871-BDC4-4C35-AA0E-7B30E65FAC3E</t>
  </si>
  <si>
    <t>2024-04-15T13:04:00</t>
  </si>
  <si>
    <t>202404-P_E-SCS160714-SPAG71.xml</t>
  </si>
  <si>
    <t>71</t>
  </si>
  <si>
    <t>SPAG71</t>
  </si>
  <si>
    <t>700877F3-EE65-4D1B-B136-CE8A8157ADB8</t>
  </si>
  <si>
    <t>2024-04-15T13:08:18</t>
  </si>
  <si>
    <t>202405-I_E-SCS160714-S351.xml</t>
  </si>
  <si>
    <t>351</t>
  </si>
  <si>
    <t>S351</t>
  </si>
  <si>
    <t>ED21542D-C92B-41A5-A33C-AFCE6CCD2D50</t>
  </si>
  <si>
    <t>2024-05-03T15:27:04</t>
  </si>
  <si>
    <t>|- Asesoria en piso epoxico Nicolás Romero.</t>
  </si>
  <si>
    <t>11000.00</t>
  </si>
  <si>
    <t>202405-I_E-SCS160714-S352.xml</t>
  </si>
  <si>
    <t>352</t>
  </si>
  <si>
    <t>S352</t>
  </si>
  <si>
    <t>B057089D-3859-4C0E-BC2F-123185A287B0</t>
  </si>
  <si>
    <t>2024-05-04T12:54:25</t>
  </si>
  <si>
    <t>|- Servicios de contabilidad y declaraciones fiscales, nómina y expedientes de recursos humanos para el corporativo Nutridelmar correspondientes al mes de Abril de 2024. Incluye los RFC QUOA5308042F9, QUPA890206JW7 y NUT970916NH6.  |- Declaración anual 2023 para los mismos RFC.</t>
  </si>
  <si>
    <t>11401.12</t>
  </si>
  <si>
    <t>202405-I_E-SCS160714-S353.xml</t>
  </si>
  <si>
    <t>353</t>
  </si>
  <si>
    <t>S353</t>
  </si>
  <si>
    <t>BDEF94C8-F099-44EA-8BB3-F28CBBF0EAEF</t>
  </si>
  <si>
    <t>2024-05-07T08:51:13</t>
  </si>
  <si>
    <t>|- Mantenimiento mayor puertas automáticas Polanco.</t>
  </si>
  <si>
    <t>202405-I_E-SCS160714-S354.xml</t>
  </si>
  <si>
    <t>354</t>
  </si>
  <si>
    <t>S354</t>
  </si>
  <si>
    <t>66FF05B2-4325-4F12-8985-63EC2A14265E</t>
  </si>
  <si>
    <t>2024-05-11T16:29:01</t>
  </si>
  <si>
    <t>|- Pago trabajos varios de herrería y albañilería.</t>
  </si>
  <si>
    <t>202405-I_E-SCS160714-S356.xml</t>
  </si>
  <si>
    <t>356</t>
  </si>
  <si>
    <t>S356</t>
  </si>
  <si>
    <t>EC51D3DE-C4DC-4B99-8CCF-69F3C771DF51</t>
  </si>
  <si>
    <t>2024-05-14T16:49:32</t>
  </si>
  <si>
    <t>CMU9005034K1</t>
  </si>
  <si>
    <t>CORPORACION MUSSI</t>
  </si>
  <si>
    <t>|- Instalación de sistema Aspel-NOI 11 con número de licencia NNSNZR068697 para un usuario, instalación en terminal y un equipo, así como traducción de empresas.</t>
  </si>
  <si>
    <t>1100.00</t>
  </si>
  <si>
    <t>202405-I_E-SCS160714-S358.xml</t>
  </si>
  <si>
    <t>358</t>
  </si>
  <si>
    <t>S358</t>
  </si>
  <si>
    <t>7CF1AA77-AF84-49E4-9921-5A04A096FDBA</t>
  </si>
  <si>
    <t>2024-05-15T01:26:32</t>
  </si>
  <si>
    <t>|- Suscripción mensual servidor virtual plan Profesional, vigencia del 15 de Marzo al 14 de Abril 2024, incluye respaldo de información.  |- Suscripción mensual servidor virtual plan Profesional, vigencia del 15 de Abril al 14 de Mayo 2024, incluye respaldo de información.</t>
  </si>
  <si>
    <t>5198.00</t>
  </si>
  <si>
    <t>202405-I_E-SCS160714-S359.xml</t>
  </si>
  <si>
    <t>359</t>
  </si>
  <si>
    <t>S359</t>
  </si>
  <si>
    <t>7F9783B2-11D5-4ADA-87E2-22527A63F72A</t>
  </si>
  <si>
    <t>2024-05-17T14:32:11</t>
  </si>
  <si>
    <t>|- Trabajos varios en herrería y plomería.</t>
  </si>
  <si>
    <t>202405-I_E-SCS160714-S360.xml</t>
  </si>
  <si>
    <t>360</t>
  </si>
  <si>
    <t>S360</t>
  </si>
  <si>
    <t>96C95311-C12A-4882-B78A-15E312DD9E9E</t>
  </si>
  <si>
    <t>2024-05-20T09:47:35</t>
  </si>
  <si>
    <t>4731.43</t>
  </si>
  <si>
    <t>202405-I_E-SCS160714-S361.xml</t>
  </si>
  <si>
    <t>361</t>
  </si>
  <si>
    <t>S361</t>
  </si>
  <si>
    <t>E5266504-F93C-49BC-9BDA-19E7BD53BFBF</t>
  </si>
  <si>
    <t>2024-05-20T11:16:22</t>
  </si>
  <si>
    <t>|- Revisión y diagnóstico de puertas automáticas SC Echegaray</t>
  </si>
  <si>
    <t>2900.00</t>
  </si>
  <si>
    <t>202405-I_E-SCS160714-S362.xml</t>
  </si>
  <si>
    <t>362</t>
  </si>
  <si>
    <t>S362</t>
  </si>
  <si>
    <t>16D54AE4-2519-4E6C-910D-08071CF9B077</t>
  </si>
  <si>
    <t>2024-05-25T08:00:20</t>
  </si>
  <si>
    <t>|- Asesoria en trabajos de herrería Izcalli y electricidad Cuernavaca.</t>
  </si>
  <si>
    <t>202405-I_E-SCS160714-S363.xml</t>
  </si>
  <si>
    <t>363</t>
  </si>
  <si>
    <t>S363</t>
  </si>
  <si>
    <t>AD33DF81-7171-44CB-B7EA-B1774D99D8E3</t>
  </si>
  <si>
    <t>2024-05-29T15:49:58</t>
  </si>
  <si>
    <t>|- Asesoria en control de puertas automáticas Sams Atrios Cuautla.</t>
  </si>
  <si>
    <t>8000.00</t>
  </si>
  <si>
    <t>202405-I_E-SCS160714-S364.xml</t>
  </si>
  <si>
    <t>364</t>
  </si>
  <si>
    <t>S364</t>
  </si>
  <si>
    <t>8A8834BC-4DC0-488A-83A9-8CC1C9E90D26</t>
  </si>
  <si>
    <t>2024-05-30T16:23:43</t>
  </si>
  <si>
    <t>|- Asesoria en sellado de techo plafón Centenario.</t>
  </si>
  <si>
    <t>202405-P_E-SCS160714-SPAG72.xml</t>
  </si>
  <si>
    <t>72</t>
  </si>
  <si>
    <t>SPAG72</t>
  </si>
  <si>
    <t>B6632F16-CED1-4922-94DB-4D1CA98A2F56</t>
  </si>
  <si>
    <t>2024-05-15T23:10:24</t>
  </si>
  <si>
    <t>202405-P_E-SCS160714-SPAG73.xml</t>
  </si>
  <si>
    <t>73</t>
  </si>
  <si>
    <t>SPAG73</t>
  </si>
  <si>
    <t>C7B9FC6A-710E-4E2D-8320-67F5385D00B9</t>
  </si>
  <si>
    <t>2024-05-17T12:51:16</t>
  </si>
  <si>
    <t>No.</t>
  </si>
  <si>
    <t>Fecha corte</t>
  </si>
  <si>
    <t>Percepciones</t>
  </si>
  <si>
    <t>Gravadas</t>
  </si>
  <si>
    <t>Exentas</t>
  </si>
  <si>
    <t>Nombre trabajador</t>
  </si>
  <si>
    <t>Fecha alta</t>
  </si>
  <si>
    <t>Marco Alonso Alfaro</t>
  </si>
  <si>
    <t>Deducciones</t>
  </si>
  <si>
    <t>Subsidio</t>
  </si>
  <si>
    <t>ISR</t>
  </si>
  <si>
    <t>Tipo de nómina</t>
  </si>
  <si>
    <t>Ordinaria</t>
  </si>
  <si>
    <t>Ajustada</t>
  </si>
  <si>
    <t>Anualizada</t>
  </si>
  <si>
    <t>Especial</t>
  </si>
  <si>
    <t>Base para ISN</t>
  </si>
  <si>
    <t>IMSS</t>
  </si>
  <si>
    <t>Contribuciones</t>
  </si>
  <si>
    <t>IMPUESTO DEL PERIODO</t>
  </si>
  <si>
    <t>Estatus de la declaración</t>
  </si>
  <si>
    <t>Pagada</t>
  </si>
  <si>
    <t>Por presentar</t>
  </si>
  <si>
    <t>Fecha de cumplimiento completo</t>
  </si>
  <si>
    <t>Presentada sin pago</t>
  </si>
  <si>
    <t>Fecha pago</t>
  </si>
  <si>
    <t>Fecha de actualización</t>
  </si>
  <si>
    <t>Estatus</t>
  </si>
  <si>
    <t>Estatus ISN</t>
  </si>
  <si>
    <t>Estatusb</t>
  </si>
  <si>
    <t>EstatusISNb</t>
  </si>
  <si>
    <t>Cuotas IMSSb</t>
  </si>
  <si>
    <t>Cuotas RCVb</t>
  </si>
  <si>
    <t>Retirob</t>
  </si>
  <si>
    <t>INFONAVITb</t>
  </si>
  <si>
    <t>ISNb</t>
  </si>
  <si>
    <t>No aplica</t>
  </si>
  <si>
    <t>Otros ND</t>
  </si>
  <si>
    <t>Proporción Ingresos SADCAL</t>
  </si>
  <si>
    <t>Proporción Ingresos TLACUACHES</t>
  </si>
  <si>
    <t>Ingresos Cobrados al 16% SADCAL</t>
  </si>
  <si>
    <t>Ingresos Cobrados al 16% TLACUACHES</t>
  </si>
  <si>
    <t>Total ingresos cobrados al 16%</t>
  </si>
  <si>
    <t>Monto Pago SADCAL</t>
  </si>
  <si>
    <t>Monto Pago TLACUACHES</t>
  </si>
  <si>
    <t>Monto IVA Pagado TLACUACHES</t>
  </si>
  <si>
    <t>Clasificación</t>
  </si>
  <si>
    <t>SADCAL</t>
  </si>
  <si>
    <t>Tlacuaches</t>
  </si>
  <si>
    <t>Total de gastos pagados al 16%</t>
  </si>
  <si>
    <t>Total de gastos pagados al 0%</t>
  </si>
  <si>
    <t>Total de gastos pagados al 8%</t>
  </si>
  <si>
    <t>Total de gastos pagados exentos</t>
  </si>
  <si>
    <t>Total de gastos pagados para IVA</t>
  </si>
  <si>
    <t>Monto gastos para IVA SADCAL</t>
  </si>
  <si>
    <t>Monto gastos para IVA Tlacuaches</t>
  </si>
  <si>
    <t>Monto IVA Pagado SADCAL</t>
  </si>
  <si>
    <t>Gastos pagados a tasa 16% SADCAL</t>
  </si>
  <si>
    <t>Gastos pagados a tasa 16% Tlacuaches</t>
  </si>
  <si>
    <t>Gastos pagados a tasa 8% SADCAL</t>
  </si>
  <si>
    <t>Gastos pagados a tasa 8% Tlacuaches</t>
  </si>
  <si>
    <t>Gastos pagados a tasa 0% SADCAL</t>
  </si>
  <si>
    <t>Gastos pagados a tasa 0% Tlacuaches</t>
  </si>
  <si>
    <t>Gastos Exentos SADCAL</t>
  </si>
  <si>
    <t>Gastos Exentos Tlacuaches</t>
  </si>
  <si>
    <t>ISR Estimado</t>
  </si>
  <si>
    <t>Limite de Pérdida fiscal</t>
  </si>
  <si>
    <t>Saldos a favor de ISR</t>
  </si>
  <si>
    <t>Etiquetas de fila</t>
  </si>
  <si>
    <t>04-2024</t>
  </si>
  <si>
    <t>05-2024</t>
  </si>
  <si>
    <t>Etiquetas de columna</t>
  </si>
  <si>
    <t>Suma de Importe 16%</t>
  </si>
  <si>
    <t>Total Suma de Importe 16%</t>
  </si>
  <si>
    <t>Total Suma de Descuento</t>
  </si>
  <si>
    <t>Suma de Descuento</t>
  </si>
  <si>
    <t>Total Suma de IVA</t>
  </si>
  <si>
    <t>Suma de IVA</t>
  </si>
  <si>
    <t>Total Suma de Ret. IVA</t>
  </si>
  <si>
    <t>Suma de Ret. IVA</t>
  </si>
  <si>
    <t>Total Suma de 0% y Exento</t>
  </si>
  <si>
    <t>Suma de 0% y Exento</t>
  </si>
  <si>
    <t>Total Suma de Total</t>
  </si>
  <si>
    <t>Suma de Total</t>
  </si>
  <si>
    <t>Sumas</t>
  </si>
  <si>
    <t>202406-I_E-SCS160714-S365.xml</t>
  </si>
  <si>
    <t>365</t>
  </si>
  <si>
    <t>S365</t>
  </si>
  <si>
    <t>8AF3BD25-3D11-4BBA-8D60-84F8CA85225F</t>
  </si>
  <si>
    <t>2024-06-03T10:25:39</t>
  </si>
  <si>
    <t>|- Asesoria en soporte técnico en herrería y sellado de plafón en BA Centenario y SAMS Lago de Guadalupe.</t>
  </si>
  <si>
    <t>202406-I_E-SCS160714-S366.xml</t>
  </si>
  <si>
    <t>366</t>
  </si>
  <si>
    <t>S366</t>
  </si>
  <si>
    <t>294948B1-D00B-4192-92FB-1BA3A273D05C</t>
  </si>
  <si>
    <t>2024-06-04T18:15:26</t>
  </si>
  <si>
    <t>|- Traspaso de sistema Aspel-COI 8.0 a equipo nuevo. Duración 2 horas.</t>
  </si>
  <si>
    <t>1300.00</t>
  </si>
  <si>
    <t>202406-I_E-SCS160714-S367.xml</t>
  </si>
  <si>
    <t>367</t>
  </si>
  <si>
    <t>S367</t>
  </si>
  <si>
    <t>E329E340-5B28-4088-8928-CF71CD81D844</t>
  </si>
  <si>
    <t>2024-06-07T09:57:41</t>
  </si>
  <si>
    <t>|- Servicios de contabilidad y declaraciones fiscales, nómina y expedientes de recursos humanos para el corporativo Nutridelmar correspondientes al mes de Mayo de 2024. Incluye los RFC QUOA5308042F9, QUPA890206JW7 y NUT970916NH6.</t>
  </si>
  <si>
    <t>202406-I_E-SCS160714-S368.xml</t>
  </si>
  <si>
    <t>368</t>
  </si>
  <si>
    <t>S368</t>
  </si>
  <si>
    <t>2F3EC395-4A7E-410E-8527-3866EC882456</t>
  </si>
  <si>
    <t>2024-06-07T11:47:35</t>
  </si>
  <si>
    <t>|- Asesoria en redes hidráulicas y eléctricas.</t>
  </si>
  <si>
    <t>202406-I_E-SCS160714-S369.xml</t>
  </si>
  <si>
    <t>369</t>
  </si>
  <si>
    <t>S369</t>
  </si>
  <si>
    <t>102A2EC5-3262-4BAC-BE81-DD23DBB4E13A</t>
  </si>
  <si>
    <t>2024-06-08T12:15:13</t>
  </si>
  <si>
    <t>GUAE830814EN6</t>
  </si>
  <si>
    <t>EDUARDO CARLO GUTIERREZ ARROYO</t>
  </si>
  <si>
    <t>|- Paquete de 200 timbres Aspel con clave DXXX50XXX46XXX. Vigencia de un año a partir del primer uso.</t>
  </si>
  <si>
    <t>525.00</t>
  </si>
  <si>
    <t>202406-I_E-SCS160714-S370.xml</t>
  </si>
  <si>
    <t>370</t>
  </si>
  <si>
    <t>S370</t>
  </si>
  <si>
    <t>474805B8-0F80-49FC-986A-C76E8C6292F8</t>
  </si>
  <si>
    <t>2024-06-14T10:28:01</t>
  </si>
  <si>
    <t>|- Asesoria en trabajos generales de mantenimiento.</t>
  </si>
  <si>
    <t>8390.00</t>
  </si>
  <si>
    <t>202406-I_E-SCS160714-S371.xml</t>
  </si>
  <si>
    <t>371</t>
  </si>
  <si>
    <t>S371</t>
  </si>
  <si>
    <t>620E75C6-47BB-46FE-AE0A-C0D7263AECAB</t>
  </si>
  <si>
    <t>2024-06-17T09:24:24</t>
  </si>
  <si>
    <t>2222.85</t>
  </si>
  <si>
    <t>202406-I_E-SCS160714-S372.xml</t>
  </si>
  <si>
    <t>372</t>
  </si>
  <si>
    <t>S372</t>
  </si>
  <si>
    <t>7B47F46D-3F17-4C25-BA5E-00553C72AF27</t>
  </si>
  <si>
    <t>2024-06-18T09:26:01</t>
  </si>
  <si>
    <t>|- Asesoria en ontrol de puertas y pisos.</t>
  </si>
  <si>
    <t>16500.00</t>
  </si>
  <si>
    <t>202406-I_E-SCS160714-S373.xml</t>
  </si>
  <si>
    <t>373</t>
  </si>
  <si>
    <t>S373</t>
  </si>
  <si>
    <t>730D525D-1931-4F7E-96DA-EC02BFC20A21</t>
  </si>
  <si>
    <t>2024-06-18T18:22:06</t>
  </si>
  <si>
    <t>202406-I_E-SCS160714-S374.xml</t>
  </si>
  <si>
    <t>374</t>
  </si>
  <si>
    <t>S374</t>
  </si>
  <si>
    <t>88FCD493-CE27-4D7D-B20C-470271DA767C</t>
  </si>
  <si>
    <t>2024-06-21T17:03:24</t>
  </si>
  <si>
    <t>|- Suministro material para sellado.</t>
  </si>
  <si>
    <t>202406-I_E-SCS160714-S376.xml</t>
  </si>
  <si>
    <t>376</t>
  </si>
  <si>
    <t>S376</t>
  </si>
  <si>
    <t>E52268D6-4769-4045-B9CE-0A9755ED1781</t>
  </si>
  <si>
    <t>2024-06-24T01:06:08</t>
  </si>
  <si>
    <t>|- Suscripción mensual servidor virtual plan Profesional, vigencia del 15 de Mayo al 14 de Junio 2024, incluye respaldo de información.  |- Suscripción mensual servidor virtual plan Profesional, vigencia del 15 de Junio al 14 de Julio 2024, incluye respaldo de información.</t>
  </si>
  <si>
    <t>202406-I_E-SCS160714-S377.xml</t>
  </si>
  <si>
    <t>377</t>
  </si>
  <si>
    <t>S377</t>
  </si>
  <si>
    <t>475869AE-37D5-4280-969F-48B3F40D25D8</t>
  </si>
  <si>
    <t>2024-06-29T09:06:50</t>
  </si>
  <si>
    <t>|- Asesoria en redes pluviales PVC hidráulico.</t>
  </si>
  <si>
    <t>9000.00</t>
  </si>
  <si>
    <t>202406-P_E-SCS160714-SPAG74.xml</t>
  </si>
  <si>
    <t>74</t>
  </si>
  <si>
    <t>SPAG74</t>
  </si>
  <si>
    <t>FD6595A6-9971-48E2-8794-7BEED41419BD</t>
  </si>
  <si>
    <t>2024-06-27T18:48:27</t>
  </si>
  <si>
    <t>06-2024</t>
  </si>
  <si>
    <t>202406-I_E-AECZ710412-B6982.xml</t>
  </si>
  <si>
    <t>6982</t>
  </si>
  <si>
    <t>B6982</t>
  </si>
  <si>
    <t>2C641340-9270-4F21-9488-ABBFC6B3021D</t>
  </si>
  <si>
    <t>2024-06-12T13:40:10</t>
  </si>
  <si>
    <t>202406-I_E-AECZ710412-B7076.xml</t>
  </si>
  <si>
    <t>7076</t>
  </si>
  <si>
    <t>B7076</t>
  </si>
  <si>
    <t>DA2DB1D9-3EA4-45E8-A7B8-382A1721AF19</t>
  </si>
  <si>
    <t>2024-06-14T15:07:45</t>
  </si>
  <si>
    <t>202406-I_E-AME860107-A1120777.xml</t>
  </si>
  <si>
    <t>1120777</t>
  </si>
  <si>
    <t>A1120777</t>
  </si>
  <si>
    <t>503D3849-00C8-4CBE-A91F-A59B5AE5879F</t>
  </si>
  <si>
    <t>2024-06-08T01:00:00</t>
  </si>
  <si>
    <t>202406-I_E-AURA720229-AAA1AF.xml</t>
  </si>
  <si>
    <t>AAA1AF</t>
  </si>
  <si>
    <t>AAA1AFC9-2A98-47E4-A88B-7EB4F570056A</t>
  </si>
  <si>
    <t>2024-06-28T14:55:29</t>
  </si>
  <si>
    <t>202406-I_E-BII931004-MAY7479950055286517.xml</t>
  </si>
  <si>
    <t>MAY74799</t>
  </si>
  <si>
    <t>MAY7479950055286517</t>
  </si>
  <si>
    <t>4eb4777e-f4b8-444f-8ec9-80114cc93476</t>
  </si>
  <si>
    <t>2024-06-03T16:49:22</t>
  </si>
  <si>
    <t>202406-I_E-CAG041217-XEDAC10592.xml</t>
  </si>
  <si>
    <t>XEDAC</t>
  </si>
  <si>
    <t>10592</t>
  </si>
  <si>
    <t>XEDAC10592</t>
  </si>
  <si>
    <t>08F44814-973C-4C56-BC36-871667F9376C</t>
  </si>
  <si>
    <t>2024-06-30T12:54:30</t>
  </si>
  <si>
    <t>202406-I_E-CEN980619-C102868141.xml</t>
  </si>
  <si>
    <t>102868141</t>
  </si>
  <si>
    <t>C102868141</t>
  </si>
  <si>
    <t>B773F9A9-29C2-11EF-8D0C-A1BF3F12F173</t>
  </si>
  <si>
    <t>2024-06-13T14:22:55</t>
  </si>
  <si>
    <t>202406-I_E-CMU831202-04540948.xml</t>
  </si>
  <si>
    <t>045</t>
  </si>
  <si>
    <t>40948</t>
  </si>
  <si>
    <t>04540948</t>
  </si>
  <si>
    <t>E35B3A7F-A4C2-4DF6-B387-BF0F16EFA6A5</t>
  </si>
  <si>
    <t>2024-06-29T18:55:00</t>
  </si>
  <si>
    <t>202406-I_E-COP920428-MTAAA77570000042562.xml</t>
  </si>
  <si>
    <t>77570000042562</t>
  </si>
  <si>
    <t>MTAAA77570000042562</t>
  </si>
  <si>
    <t>9df23e37-5cd5-44ac-a1c5-63394d9e6db4</t>
  </si>
  <si>
    <t>2024-06-20T18:11:46</t>
  </si>
  <si>
    <t>202406-I_E-CSU070301-BGCDJ3961.xml</t>
  </si>
  <si>
    <t>3961</t>
  </si>
  <si>
    <t>BGCDJ3961</t>
  </si>
  <si>
    <t>D0E9598D-9F31-4DDB-8A16-B664A0603F58</t>
  </si>
  <si>
    <t>2024-06-26T23:09:40</t>
  </si>
  <si>
    <t>202406-I_E-CSU070301-BGCDJ3962.xml</t>
  </si>
  <si>
    <t>3962</t>
  </si>
  <si>
    <t>BGCDJ3962</t>
  </si>
  <si>
    <t>A3079DA6-996E-46ED-9893-24414D61EA93</t>
  </si>
  <si>
    <t>2024-06-26T23:11:29</t>
  </si>
  <si>
    <t>202406-I_E-CSU070301-BGCDJ3969.xml</t>
  </si>
  <si>
    <t>3969</t>
  </si>
  <si>
    <t>BGCDJ3969</t>
  </si>
  <si>
    <t>E19AB9A8-3FD5-4045-860B-0FF322975D2E</t>
  </si>
  <si>
    <t>2024-06-30T11:59:36</t>
  </si>
  <si>
    <t>202406-I_E-DLI931201-LWFM2447248.xml</t>
  </si>
  <si>
    <t>2447248</t>
  </si>
  <si>
    <t>LWFM2447248</t>
  </si>
  <si>
    <t>4C93AEED-C5EC-5F02-A448-C61050570A1D</t>
  </si>
  <si>
    <t>2024-06-26T23:23:33</t>
  </si>
  <si>
    <t>202406-I_E-DLI931201-LWFM2447250.xml</t>
  </si>
  <si>
    <t>2447250</t>
  </si>
  <si>
    <t>LWFM2447250</t>
  </si>
  <si>
    <t>6533D9EF-8BB6-549B-AA9B-98AB78DC7C3E</t>
  </si>
  <si>
    <t>2024-06-26T23:24:45</t>
  </si>
  <si>
    <t>202406-I_E-DLI931201-LWFM2448605.xml</t>
  </si>
  <si>
    <t>2448605</t>
  </si>
  <si>
    <t>LWFM2448605</t>
  </si>
  <si>
    <t>694C02D4-65EB-5700-B3DD-5AF977A8216E</t>
  </si>
  <si>
    <t>2024-06-30T12:51:58</t>
  </si>
  <si>
    <t>202406-I_E-DLI931201-LWFM2448607.xml</t>
  </si>
  <si>
    <t>2448607</t>
  </si>
  <si>
    <t>LWFM2448607</t>
  </si>
  <si>
    <t>4B0ECAF2-0F51-5E42-8881-565813C3EFF0</t>
  </si>
  <si>
    <t>2024-06-30T12:52:48</t>
  </si>
  <si>
    <t>202406-I_E-FNI970829-82993E.xml</t>
  </si>
  <si>
    <t>82993E</t>
  </si>
  <si>
    <t>82993E12-DC13-58A1-871E-6E3F450EEE10</t>
  </si>
  <si>
    <t>2024-06-05T20:06:29</t>
  </si>
  <si>
    <t>202406-I_E-FNI970829-AFF06E.xml</t>
  </si>
  <si>
    <t>AFF06E</t>
  </si>
  <si>
    <t>AFF06E6A-5DFF-5080-962E-3685C523313D</t>
  </si>
  <si>
    <t>2024-06-05T20:06:30</t>
  </si>
  <si>
    <t>202406-I_E-GEG180528-33066.xml</t>
  </si>
  <si>
    <t>33066</t>
  </si>
  <si>
    <t>6D342A88-DC2F-4911-9CF1-80A348730300</t>
  </si>
  <si>
    <t>2024-06-04T10:25:43</t>
  </si>
  <si>
    <t>202406-I_E-GEM850101-109067870101001000028856493657445210.xml</t>
  </si>
  <si>
    <t>109067870</t>
  </si>
  <si>
    <t>101001000028856493657445210</t>
  </si>
  <si>
    <t>109067870101001000028856493657445210</t>
  </si>
  <si>
    <t>EF490600-B945-422D-8AC2-1DB3B957BBD3</t>
  </si>
  <si>
    <t>2024-06-12T13:12:21</t>
  </si>
  <si>
    <t>202406-I_E-HDM001017-4HGFEI146843.xml</t>
  </si>
  <si>
    <t>146843</t>
  </si>
  <si>
    <t>4HGFEI146843</t>
  </si>
  <si>
    <t>28dd93b6-4763-477b-845d-4c53d6da76d5</t>
  </si>
  <si>
    <t>2024-06-18T08:07:06</t>
  </si>
  <si>
    <t>202406-I_E-IEA120222-FFNZ6972.xml</t>
  </si>
  <si>
    <t>6972</t>
  </si>
  <si>
    <t>FFNZ6972</t>
  </si>
  <si>
    <t>F2DE676A-55A2-467F-981A-BCCB2D49F0F9</t>
  </si>
  <si>
    <t>2024-06-19T14:02:27</t>
  </si>
  <si>
    <t>202406-I_E-IMS421231-A202405-C4247543109-18062024-301338.xml</t>
  </si>
  <si>
    <t>202405-C4247543109-18062024-301338</t>
  </si>
  <si>
    <t>A202405-C4247543109-18062024-301338</t>
  </si>
  <si>
    <t>D29BFCBA-7B36-4CA6-A891-6BA7F146B5F0</t>
  </si>
  <si>
    <t>2024-06-27T01:28:35</t>
  </si>
  <si>
    <t>202406-I_E-IRA060907-MCHII18656.xml</t>
  </si>
  <si>
    <t>18656</t>
  </si>
  <si>
    <t>MCHII18656</t>
  </si>
  <si>
    <t>34da1770-9b37-4dff-bd03-6a331e97b3ae</t>
  </si>
  <si>
    <t>2024-06-06T14:36:09</t>
  </si>
  <si>
    <t>202406-I_E-JITA660925-AFAD593.xml</t>
  </si>
  <si>
    <t>AFAD</t>
  </si>
  <si>
    <t>593</t>
  </si>
  <si>
    <t>AFAD593</t>
  </si>
  <si>
    <t>2D8E4CC6-F419-4173-9960-3108EAFE9EC3</t>
  </si>
  <si>
    <t>2024-06-09T14:02:54</t>
  </si>
  <si>
    <t>202406-I_E-LEI000105-FELEI0000019486.xml</t>
  </si>
  <si>
    <t>FELEI</t>
  </si>
  <si>
    <t>0000019486</t>
  </si>
  <si>
    <t>FELEI0000019486</t>
  </si>
  <si>
    <t>EB40B43A-46C2-4C6E-A368-F6C87C3CC77D</t>
  </si>
  <si>
    <t>2024-06-05T19:03:20</t>
  </si>
  <si>
    <t>202406-I_E-LEI000105-FELEI0000019599.xml</t>
  </si>
  <si>
    <t>0000019599</t>
  </si>
  <si>
    <t>FELEI0000019599</t>
  </si>
  <si>
    <t>F6E38ABD-DA9C-4877-8794-4081B874BA34</t>
  </si>
  <si>
    <t>2024-06-13T14:12:52</t>
  </si>
  <si>
    <t>202406-I_E-LSM660818-010003367087.xml</t>
  </si>
  <si>
    <t>0003367087</t>
  </si>
  <si>
    <t>010003367087</t>
  </si>
  <si>
    <t>1BB4D73E-A307-44E8-B9BE-0AC5399C3146</t>
  </si>
  <si>
    <t>2024-06-30T13:58:49</t>
  </si>
  <si>
    <t>202406-I_E-MABE980722-LOC2214.xml</t>
  </si>
  <si>
    <t>LOC</t>
  </si>
  <si>
    <t>2214</t>
  </si>
  <si>
    <t>LOC2214</t>
  </si>
  <si>
    <t>01A53A61-87E8-43D8-830C-750815A9EA1B</t>
  </si>
  <si>
    <t>2024-06-12T13:18:28</t>
  </si>
  <si>
    <t>202406-I_E-MAR030521-MRWB12196.xml</t>
  </si>
  <si>
    <t>MRWB</t>
  </si>
  <si>
    <t>12196</t>
  </si>
  <si>
    <t>MRWB12196</t>
  </si>
  <si>
    <t>e4ea7fb0-ebb6-4b2d-beca-cb1f993c78e5</t>
  </si>
  <si>
    <t>2024-06-05T18:59:27</t>
  </si>
  <si>
    <t>202406-I_E-MME160812-FCEN0920206403441471062924.xml</t>
  </si>
  <si>
    <t>FCEN092</t>
  </si>
  <si>
    <t>0206403441471062924</t>
  </si>
  <si>
    <t>FCEN0920206403441471062924</t>
  </si>
  <si>
    <t>652a095a-58e4-42f8-9133-12aec79b3173</t>
  </si>
  <si>
    <t>2024-06-30T13:01:22</t>
  </si>
  <si>
    <t>202406-I_E-NWM970924-IBAGB282839.xml</t>
  </si>
  <si>
    <t>282839</t>
  </si>
  <si>
    <t>IBAGB282839</t>
  </si>
  <si>
    <t>71F98922-4810-49EB-841E-FADECA7A5894</t>
  </si>
  <si>
    <t>2024-06-06T11:36:07</t>
  </si>
  <si>
    <t>202406-I_E-NWM970924-IBAGB284062.xml</t>
  </si>
  <si>
    <t>284062</t>
  </si>
  <si>
    <t>IBAGB284062</t>
  </si>
  <si>
    <t>19E57203-C37C-40E8-B9DB-42F496783524</t>
  </si>
  <si>
    <t>2024-06-28T12:49:49</t>
  </si>
  <si>
    <t>202406-I_E-NWM970924-IBAII205400.xml</t>
  </si>
  <si>
    <t>205400</t>
  </si>
  <si>
    <t>IBAII205400</t>
  </si>
  <si>
    <t>E9533E8C-E024-4FEB-842A-B21F80F0BF9D</t>
  </si>
  <si>
    <t>2024-06-13T13:25:16</t>
  </si>
  <si>
    <t>202406-I_E-NWM970924-IBAII205794.xml</t>
  </si>
  <si>
    <t>205794</t>
  </si>
  <si>
    <t>IBAII205794</t>
  </si>
  <si>
    <t>1E5BBAD0-8D05-4D06-AD5B-8C44BA38CEF7</t>
  </si>
  <si>
    <t>2024-06-25T14:33:17</t>
  </si>
  <si>
    <t>202406-I_E-NWM970924-ICAGB574366.xml</t>
  </si>
  <si>
    <t>574366</t>
  </si>
  <si>
    <t>ICAGB574366</t>
  </si>
  <si>
    <t>729D830B-48AC-4882-A348-CF46A78E1798</t>
  </si>
  <si>
    <t>2024-06-30T15:21:05</t>
  </si>
  <si>
    <t>202406-I_E-NWM970924-ICAGB574411.xml</t>
  </si>
  <si>
    <t>574411</t>
  </si>
  <si>
    <t>ICAGB574411</t>
  </si>
  <si>
    <t>DF6EF7DD-BB60-482B-8EF9-1773A4606679</t>
  </si>
  <si>
    <t>2024-06-30T17:17:05</t>
  </si>
  <si>
    <t>202406-I_E-NWM970924-ICAGB574412.xml</t>
  </si>
  <si>
    <t>574412</t>
  </si>
  <si>
    <t>ICAGB574412</t>
  </si>
  <si>
    <t>BBD2C68C-B587-4A57-98EA-9C47EAB524D9</t>
  </si>
  <si>
    <t>2024-06-30T17:22:46</t>
  </si>
  <si>
    <t>202406-I_E-OFA191101-CY019928.xml</t>
  </si>
  <si>
    <t>CY</t>
  </si>
  <si>
    <t>019928</t>
  </si>
  <si>
    <t>CY019928</t>
  </si>
  <si>
    <t>e570cdaf-9228-4e67-8f78-6738ccc48ef7</t>
  </si>
  <si>
    <t>2024-06-01T13:13:54</t>
  </si>
  <si>
    <t>202406-I_E-PCA130607-MAN1603.xml</t>
  </si>
  <si>
    <t>MAN</t>
  </si>
  <si>
    <t>1603</t>
  </si>
  <si>
    <t>MAN1603</t>
  </si>
  <si>
    <t>6609abc5-fe4a-48d5-853b-b0cd3d1b59ca</t>
  </si>
  <si>
    <t>2024-06-05T21:33:50</t>
  </si>
  <si>
    <t>202406-I_E-PMO150513-FAC1722.xml</t>
  </si>
  <si>
    <t>1722</t>
  </si>
  <si>
    <t>FAC1722</t>
  </si>
  <si>
    <t>D100C593-8D08-4069-BED4-F9F77334E9FA</t>
  </si>
  <si>
    <t>2024-06-17T09:47:00</t>
  </si>
  <si>
    <t>202406-I_E-SEM980701-035220051.xml</t>
  </si>
  <si>
    <t>0352</t>
  </si>
  <si>
    <t>20051</t>
  </si>
  <si>
    <t>035220051</t>
  </si>
  <si>
    <t>1e7b36a0-1c20-4468-8777-543bd8da15fe</t>
  </si>
  <si>
    <t>2024-06-26T23:34:52</t>
  </si>
  <si>
    <t>202406-I_E-SGA130705-FEFGAL0000072616.xml</t>
  </si>
  <si>
    <t>FEFGAL</t>
  </si>
  <si>
    <t>0000072616</t>
  </si>
  <si>
    <t>FEFGAL0000072616</t>
  </si>
  <si>
    <t>ABDDBEFD-8461-43B2-AA9F-543B186C1040</t>
  </si>
  <si>
    <t>2024-06-18T09:14:27</t>
  </si>
  <si>
    <t>202406-I_E-SHE190630-FTDA8324943.xml</t>
  </si>
  <si>
    <t>8324943</t>
  </si>
  <si>
    <t>FTDA8324943</t>
  </si>
  <si>
    <t>110BD795-2FF8-48D2-A309-49616DC905D1</t>
  </si>
  <si>
    <t>2024-06-30T12:44:03</t>
  </si>
  <si>
    <t>202406-I_E-SHE190630-FTDA8324961.xml</t>
  </si>
  <si>
    <t>8324961</t>
  </si>
  <si>
    <t>FTDA8324961</t>
  </si>
  <si>
    <t>6DA55B11-741E-4EFE-8A76-4DCA1B0EC923</t>
  </si>
  <si>
    <t>2024-06-30T12:46:00</t>
  </si>
  <si>
    <t>202406-I_E-SOM101125-FBAA3735821.xml</t>
  </si>
  <si>
    <t>3735821</t>
  </si>
  <si>
    <t>FBAA3735821</t>
  </si>
  <si>
    <t>1B33707A-A8BC-48F8-8F0B-675A2820F9B0</t>
  </si>
  <si>
    <t>2024-06-30T12:41:47</t>
  </si>
  <si>
    <t>202406-I_E-SOM101125-FBAA3735828.xml</t>
  </si>
  <si>
    <t>3735828</t>
  </si>
  <si>
    <t>FBAA3735828</t>
  </si>
  <si>
    <t>22626AC6-4FED-48A0-8F7E-091C3C6550F1</t>
  </si>
  <si>
    <t>2024-06-30T12:42:47</t>
  </si>
  <si>
    <t>202406-I_E-SOM101125-FBAA3735910.xml</t>
  </si>
  <si>
    <t>3735910</t>
  </si>
  <si>
    <t>FBAA3735910</t>
  </si>
  <si>
    <t>1862DDBB-6C59-4E65-91DE-C7A4FF93903C</t>
  </si>
  <si>
    <t>2024-06-30T12:52:40</t>
  </si>
  <si>
    <t>202406-I_E-SOM101125-FBAA3737246.xml</t>
  </si>
  <si>
    <t>3737246</t>
  </si>
  <si>
    <t>FBAA3737246</t>
  </si>
  <si>
    <t>BCB94B04-C56E-4F2E-826E-46E02D055D33</t>
  </si>
  <si>
    <t>2024-06-30T16:17:11</t>
  </si>
  <si>
    <t>202406-I_E-TCH850701-DZ1019834.xml</t>
  </si>
  <si>
    <t>DZ</t>
  </si>
  <si>
    <t>1019834</t>
  </si>
  <si>
    <t>DZ1019834</t>
  </si>
  <si>
    <t>A1B0E13F-28EB-47C2-AA91-EF8520B992E5</t>
  </si>
  <si>
    <t>2024-06-26T23:29:24</t>
  </si>
  <si>
    <t>202406-I_E-TCH850701-DZ1019835.xml</t>
  </si>
  <si>
    <t>1019835</t>
  </si>
  <si>
    <t>DZ1019835</t>
  </si>
  <si>
    <t>AA4E5349-1973-499E-95EA-AE1C16AC367A</t>
  </si>
  <si>
    <t>2024-06-26T23:30:28</t>
  </si>
  <si>
    <t>202406-I_E-TCH850701-DZ1019836.xml</t>
  </si>
  <si>
    <t>1019836</t>
  </si>
  <si>
    <t>DZ1019836</t>
  </si>
  <si>
    <t>9C6DA254-FF6C-4767-8DF5-6EC7C26FF898</t>
  </si>
  <si>
    <t>2024-06-26T23:31:50</t>
  </si>
  <si>
    <t>202406-I_E-TCH850701-DZ1019838.xml</t>
  </si>
  <si>
    <t>1019838</t>
  </si>
  <si>
    <t>DZ1019838</t>
  </si>
  <si>
    <t>27D4E0B2-09BC-4F86-81A4-FD00CD5B31F3</t>
  </si>
  <si>
    <t>2024-06-26T23:35:56</t>
  </si>
  <si>
    <t>202406-I_E-TME840315-FMM130124060180331.xml</t>
  </si>
  <si>
    <t>130124060180331</t>
  </si>
  <si>
    <t>FMM130124060180331</t>
  </si>
  <si>
    <t>8f752e04-d3fb-41c2-b553-736228752252</t>
  </si>
  <si>
    <t>2024-06-26T00:03:49</t>
  </si>
  <si>
    <t>202406-I_E-TTB040915-AEC1002.xml</t>
  </si>
  <si>
    <t>1002</t>
  </si>
  <si>
    <t>AEC1002</t>
  </si>
  <si>
    <t>C987B0A5-3447-11EF-BF59-00155D014009</t>
  </si>
  <si>
    <t>2024-06-26T23:40:38</t>
  </si>
  <si>
    <t>202406-I_E-ZHT900926-B11588.xml</t>
  </si>
  <si>
    <t>11588</t>
  </si>
  <si>
    <t>B11588</t>
  </si>
  <si>
    <t>a375868b-1fb9-4fb5-9a27-f7b27c9b2d3b</t>
  </si>
  <si>
    <t>2024-06-07T19:27:46</t>
  </si>
  <si>
    <t>202406-P_E-DLI931201-LWFM2439817.xml</t>
  </si>
  <si>
    <t>2439817</t>
  </si>
  <si>
    <t>LWFM2439817</t>
  </si>
  <si>
    <t>74DF5D9A-43B2-52B0-A77A-3EF1B91615D2</t>
  </si>
  <si>
    <t>2024-06-06T08:08:16</t>
  </si>
  <si>
    <t>202406-P_E-DLI931201-LWFM2445301.xml</t>
  </si>
  <si>
    <t>2445301</t>
  </si>
  <si>
    <t>LWFM2445301</t>
  </si>
  <si>
    <t>2E6F412F-7FE6-5752-AB23-4DACC5EB0C05</t>
  </si>
  <si>
    <t>2024-06-21T08:27:20</t>
  </si>
  <si>
    <t>202406-P_E-DLI931201-LWFM2445803.xml</t>
  </si>
  <si>
    <t>2445803</t>
  </si>
  <si>
    <t>LWFM2445803</t>
  </si>
  <si>
    <t>FC5723E4-9D25-545C-9286-04E84B6B0587</t>
  </si>
  <si>
    <t>2024-06-23T10:09:22</t>
  </si>
  <si>
    <t>202406-P_E-TME840315-850422.xml</t>
  </si>
  <si>
    <t>850422</t>
  </si>
  <si>
    <t>850422ea-ed4f-4fba-9522-736228753395</t>
  </si>
  <si>
    <t>2024-06-14T02:23:50</t>
  </si>
  <si>
    <t>202406_I_E-84-2805822_155810450622.pdf</t>
  </si>
  <si>
    <t>155810450622</t>
  </si>
  <si>
    <t>202406_I_E-84-2805822_177812778612.pdf</t>
  </si>
  <si>
    <t>177812778612</t>
  </si>
  <si>
    <t>202406_I_E-84-2805822_115813718868.pdf</t>
  </si>
  <si>
    <t>115813718868</t>
  </si>
  <si>
    <t>202406_I_E-74-3093319_202302898804.pdf</t>
  </si>
  <si>
    <t>202302898804</t>
  </si>
  <si>
    <t>202406_I_E-74-3093319_202302893454.pdf</t>
  </si>
  <si>
    <t>202302893454</t>
  </si>
  <si>
    <t>202406_I_E-ZVC110421C76_INV260797386.pdf</t>
  </si>
  <si>
    <t>INV260797386</t>
  </si>
  <si>
    <t>202406_I_E-REA2205051S5_289-22073542.pdf</t>
  </si>
  <si>
    <t>289.22073542</t>
  </si>
  <si>
    <t>AECZ7104124B3</t>
  </si>
  <si>
    <t>ZENON ALEJO CALDERON</t>
  </si>
  <si>
    <t>|- TORNILLO C-HEX GAL C-TCA 5-8X31-2  |- RONDANA PLANA GALV 5-8"  |- RONDANA PRESION NEGRA 5-8"  |- WD-40 AEROSOL MULTIUSOS 8 OZ</t>
  </si>
  <si>
    <t>223.28</t>
  </si>
  <si>
    <t>|- ESPUMA DE POLIURETANO 750ML FISCHER</t>
  </si>
  <si>
    <t>161.21</t>
  </si>
  <si>
    <t>|- Clave(s) de Prepago de 200 Timbres</t>
  </si>
  <si>
    <t>420.00</t>
  </si>
  <si>
    <t>AURA720229TM7</t>
  </si>
  <si>
    <t>JOSE ANTONIO AGUILAR ROMERO</t>
  </si>
  <si>
    <t>|- AUTOMATICO MARCHA NIPPONDENSO HONDA CIVIC-CV-R TOTAL PARTS</t>
  </si>
  <si>
    <t>387.93</t>
  </si>
  <si>
    <t>221.05</t>
  </si>
  <si>
    <t>CAG0412176A6</t>
  </si>
  <si>
    <t>COMERCIALIZADORA ALMACENES GARCIA DE MEXICO</t>
  </si>
  <si>
    <t>|- 100295397-PLAYERAM--AZLM-MED-NODIM  |- 100402824-PLAYERAM--VNO-MED-NODIM  |- 100403027-BOLSAS-SURT-MED-NODIM</t>
  </si>
  <si>
    <t>182.58</t>
  </si>
  <si>
    <t>CEN980619FU4</t>
  </si>
  <si>
    <t>COMERCIALIZADORA INTCOMEX,</t>
  </si>
  <si>
    <t>|- BROTHER MULTIFUNCIONAL MFC-T920dw 30-26 PPM COLOR  |- Envio de Mercancia  |- Manejo de cuenta TC</t>
  </si>
  <si>
    <t>6632.84</t>
  </si>
  <si>
    <t>CMU8312025B5</t>
  </si>
  <si>
    <t>CALZADOS DEL MUNDO</t>
  </si>
  <si>
    <t>|- (34) (TAN) FLEXI 412408  |- (38) (CAFE) FLEXI 414907  |- (TU) (AZUL) BOLSA ECOLOGICA</t>
  </si>
  <si>
    <t>2420.69</t>
  </si>
  <si>
    <t>|- IN EAR EVL WRD120  |- IN EAR SONY MDREX110APBQUC</t>
  </si>
  <si>
    <t>429.31</t>
  </si>
  <si>
    <t>|- Consumo de alimentos (Ticket: 1-XA-289349)</t>
  </si>
  <si>
    <t>|- Consumo de alimentos (Ticket: 1-XA-290129)</t>
  </si>
  <si>
    <t>234.49</t>
  </si>
  <si>
    <t>|- Consumo de alimentos (Ticket: 1-XA-290737)</t>
  </si>
  <si>
    <t>125.00</t>
  </si>
  <si>
    <t>|- TENIS CASUAL FRANCIS COU, 28 CM, NEGRO  |- TENIS CASUAL COURT WHIT, 28 CM, BLANCO</t>
  </si>
  <si>
    <t>2584.48</t>
  </si>
  <si>
    <t>|- TENIS ENTRENAMIENTO S, 29, GRIS OXFORD</t>
  </si>
  <si>
    <t>1637.07</t>
  </si>
  <si>
    <t>|- SERVICIO DE PEAJE Y CRUCE CARRETERO CHALCO 2024-05-22 11:34:28  |- SERVICIO DE PEAJE Y CRUCE CARRETERO CHALCO 2024-06-01 06:53:59</t>
  </si>
  <si>
    <t>43.10</t>
  </si>
  <si>
    <t>|- SERVICIO DE PEAJE Y CRUCE CARRETERO OAXTEPEC 2024-06-02 08:05:02  |- SERVICIO DE PEAJE Y CRUCE CARRETERO OZUMBA 2024-06-02 07:35:23  |- SERVICIO DE PEAJE Y CRUCE CARRETERO TEPOZTLAN 2024-06-02 08:23:17  |- SERVICIO DE PEAJE Y CRUCE CARRETERO OAXTEPEC 2024-06-02 10:32:54  |- SERVICIO DE PEAJE Y CRUCE CARRETERO OZUMBA 2024-06-02 12:23:15  |- SERVICIO DE PEAJE Y CRUCE CARRETERO TEPOZTLAN 2024-06-02 10:17:00</t>
  </si>
  <si>
    <t>234.48</t>
  </si>
  <si>
    <t>GEG180528JZ4</t>
  </si>
  <si>
    <t>GRUPO ELECTRICO GEMINIS</t>
  </si>
  <si>
    <t>|- CINTA SCOTCH SUPER 23  |- CINTA NITTO NO. 21 COLOR NEGRO</t>
  </si>
  <si>
    <t>400.00</t>
  </si>
  <si>
    <t>|- Impuesto erogaciones</t>
  </si>
  <si>
    <t>209.10</t>
  </si>
  <si>
    <t>|- CESPOL BOTE SANITARIO CEMENTAR 50MM  |- CEMENTO OATEY PVC 4 OZ 118 ML TRANS  |- COPLE SANIT CEMENTAR 50MM 2200622</t>
  </si>
  <si>
    <t>155.61</t>
  </si>
  <si>
    <t>275.86</t>
  </si>
  <si>
    <t>|- Cuotas IMSS  |- Recargos de Cuotas IMSS</t>
  </si>
  <si>
    <t>1734.54</t>
  </si>
  <si>
    <t>432.60</t>
  </si>
  <si>
    <t>JITA660925LK6</t>
  </si>
  <si>
    <t>JOSE ALFREDO JIMENEZ TORRES</t>
  </si>
  <si>
    <t>|- KITT MONOFASICO  |- TUBO 3-4 PVC  |- CONECTOR 3-4 PVC  |- CAJA 3-4 CON TAPA  |- CODO 3-4 PVC  |- LAMPARA 12W LUZ LED  |- COPLE 3-4 PVC</t>
  </si>
  <si>
    <t>1270.00</t>
  </si>
  <si>
    <t>LEI000105GW3</t>
  </si>
  <si>
    <t>LEIRA</t>
  </si>
  <si>
    <t>|- GSUPER TICKET 439225</t>
  </si>
  <si>
    <t>346.15</t>
  </si>
  <si>
    <t>|- GSUPER TICKET 448938</t>
  </si>
  <si>
    <t>LSM660818M98</t>
  </si>
  <si>
    <t>LEVI STRAUSS DE MEXICO</t>
  </si>
  <si>
    <t>|- 505™ REGULAR TUMBLED RIGID  |- 505™ REGULAR TUMBLED RIGID  |- GIII LM OUTERWEAR JACKETS No FFC</t>
  </si>
  <si>
    <t>4752.52</t>
  </si>
  <si>
    <t>MABE9807226U5</t>
  </si>
  <si>
    <t>EDUARDO MARTINEZ BUSTOS</t>
  </si>
  <si>
    <t>|- EMPAQUE DE NEOPRENO  2-1-2  |- FILTRO DE LINEA CASCARA DE COCO</t>
  </si>
  <si>
    <t>301.72</t>
  </si>
  <si>
    <t>MAR03052149A</t>
  </si>
  <si>
    <t>MARREGO</t>
  </si>
  <si>
    <t>259.59</t>
  </si>
  <si>
    <t>MME160812J15</t>
  </si>
  <si>
    <t>MINISO MEXICO</t>
  </si>
  <si>
    <t>|- CONTENEDOR DE ALMACENAMIENTO  |- CONTENEDOR DE COMIDA PANDA 4  |- ORGANIZADOR DE PLASTICO CAJA</t>
  </si>
  <si>
    <t>172.16</t>
  </si>
  <si>
    <t>|- ARENA GATO  |- MR BERMUD  |- ARENA BOB  |- E DOMICILIO</t>
  </si>
  <si>
    <t>548.28</t>
  </si>
  <si>
    <t>|- DOLONEURO DC  |- ARENA BOB  |- E DOMICILIO</t>
  </si>
  <si>
    <t>871.07</t>
  </si>
  <si>
    <t>|- MARAVILLAS</t>
  </si>
  <si>
    <t>20.00</t>
  </si>
  <si>
    <t>|- MR PLAYERA  |- MR PLAYERA  |- MR PLAYERA  |- MR CINTURON  |- MR CINTURON  |- MR PLAYERA  |- MR SUDADERA  |- MR BERMUD  |- MR PLAYERA  |- MR BERMUD  |- MR BERMUD</t>
  </si>
  <si>
    <t>1516.38</t>
  </si>
  <si>
    <t>|- YOGURT ALPUR  |- MULTISABOR Y  |- FUD  |- TIPOMANCHEGO  |- 1.4K GOUDA H  |- 907G CHEDDAR  |- MM LAVAPL  |- 10LT CLORALE  |- PINOL FLORAL</t>
  </si>
  <si>
    <t>1618.23</t>
  </si>
  <si>
    <t>|- LOMOTIL</t>
  </si>
  <si>
    <t>254.73</t>
  </si>
  <si>
    <t>|- SALCH FRANKF  |- YOPLAIT  |- PISTACHESAL  |- MMCHEESECAKE</t>
  </si>
  <si>
    <t>864.45</t>
  </si>
  <si>
    <t>OFA191101GB7</t>
  </si>
  <si>
    <t>OPERADORA DE FRANQUICIAS DE ACERO MEXICO</t>
  </si>
  <si>
    <t>|- PIVOTE CON BALERO GRANDE CON SOLERA DE 3"</t>
  </si>
  <si>
    <t>89.23</t>
  </si>
  <si>
    <t>PCA130607NB8</t>
  </si>
  <si>
    <t>PREMIER CAESARS</t>
  </si>
  <si>
    <t>|- D - Super Cheese  |- D - Pepperoni</t>
  </si>
  <si>
    <t>PMO150513TQ4</t>
  </si>
  <si>
    <t>PM MODA</t>
  </si>
  <si>
    <t>|- FERULA PREMIUM JUANETES</t>
  </si>
  <si>
    <t>SEM980701STA</t>
  </si>
  <si>
    <t>7-ELEVEN MEXICO</t>
  </si>
  <si>
    <t>|- MARLBOR GOLD 20 RCB 1CAJE  |- BACHOCO 18NERO HUEVO BLANCO  18 PZ  |- CIEL AGUA MINERA 600ML  |- PENAF TWIST LIMON 600ML</t>
  </si>
  <si>
    <t>160.00</t>
  </si>
  <si>
    <t>SGA130705N4A</t>
  </si>
  <si>
    <t>SERVICIO GALAICO</t>
  </si>
  <si>
    <t>|- GSUPER TICKET 954301</t>
  </si>
  <si>
    <t>346.14</t>
  </si>
  <si>
    <t>|- Alimentos preparados</t>
  </si>
  <si>
    <t>244.82</t>
  </si>
  <si>
    <t>|- SOLOPTICLEAR DE 70 ML  |- MICRO FIBRA KANEBO MEDIDA 15X1</t>
  </si>
  <si>
    <t>110.34</t>
  </si>
  <si>
    <t>|- JEANS 501 STRAIGHT L</t>
  </si>
  <si>
    <t>1033.62</t>
  </si>
  <si>
    <t>|- DESC BOWL VIDRIO ARI  |- DESC VAJILLA CUADRAD</t>
  </si>
  <si>
    <t>2006.90</t>
  </si>
  <si>
    <t>|- DESC SET 6 VASOS HB</t>
  </si>
  <si>
    <t>516.38</t>
  </si>
  <si>
    <t>|- LAPTOP ASUS E1504FANJ881W R5</t>
  </si>
  <si>
    <t>11206.03</t>
  </si>
  <si>
    <t>|- Tomate Cherry Glor  |- Cebolla Blanca Kg  |- Tomate Sal Kg  |- Lechuga Italiana  |- PlatanoChiapTabasc  |- Salch Pav SRF Kg  |- Cr Alpura D 200ml  |- YYakultNatural400g  |- Hummus Obela Clasi  |- YYoplaitGrieNa145g  |- YYoplaitGNaSA1000g  |- Ju Un Na C P 960 m  |- Aceite Carbonell O  |- Bolsa P- Guardar R  |- Servi Bolsa comp m  |- Acondicionador Tre  |- Servilletas Petalo</t>
  </si>
  <si>
    <t>1043.49</t>
  </si>
  <si>
    <t>|- Vodka Absolut 750  |- Whisky J Walk 750  |- Ron Bacardi Mango-  |- Vodka Smirnoff Red  |- Ron Matus 750 Ml  |- Ron Havana C 750 M  |- Montelobos Espadin  |- Whisky The Macalla  |- Ginebra Diega Amar  |- Brandy Terry 700 M  |- Ron Bacardi 1.75 L  |- HAVANA 3 YO 700 ML  |- Tequila Jose Cuerv  |- Tequila Jose Cuerv  |- Whisky Jack D 700  |- Whisky Johnnie Wal  |- VT Beronia C. 750  |- Vino Tinto Marques  |- VE Riunite 750  |- VE Dubois 750  |- VB Diamante 750  |- Brandy Torres10 1.</t>
  </si>
  <si>
    <t>10652.37</t>
  </si>
  <si>
    <t>|- SERV DE REPARTO  |- Sal de Uvas Picot</t>
  </si>
  <si>
    <t>344.76</t>
  </si>
  <si>
    <t>|- SERV DE REPARTO  |- Balsamo Vaseline P  |- Sal de Uvas Picot</t>
  </si>
  <si>
    <t>306.28</t>
  </si>
  <si>
    <t>|- Bolsa Ecologica BBB  |- Toalla de Cocina Rendidor 1R 220H Regio  |- Servilletas Desechable Deluxe Cloudy</t>
  </si>
  <si>
    <t>211.21</t>
  </si>
  <si>
    <t>ZHT900926HM8</t>
  </si>
  <si>
    <t>ZAPATERIAS 5 HERMANOS DE TEXCOCO</t>
  </si>
  <si>
    <t>|- ESCOLAR BOTA NINO 59920 FLEXI NEGRO 215-25</t>
  </si>
  <si>
    <t>904.31</t>
  </si>
  <si>
    <t>|- Event Ticket 7</t>
  </si>
  <si>
    <t>|- 28-Day Remove Ads Special Pack |- Unlock BattlePass SP. Reward I</t>
  </si>
  <si>
    <t>REA2205051S5</t>
  </si>
  <si>
    <t>Dutingjiedaobanshichu</t>
  </si>
  <si>
    <t>|- Kit de Corrector</t>
  </si>
  <si>
    <t>Concepto</t>
  </si>
  <si>
    <t>Estimación proporcional para ISR</t>
  </si>
  <si>
    <t>Gastos</t>
  </si>
  <si>
    <t>Nomina</t>
  </si>
  <si>
    <t>(-) Deducciones</t>
  </si>
  <si>
    <t xml:space="preserve">     Ingresos</t>
  </si>
  <si>
    <t>(=) Resultado</t>
  </si>
  <si>
    <t>(x) Tasa 30%</t>
  </si>
  <si>
    <t>(=) ISR Estimado</t>
  </si>
  <si>
    <t>Depreciación</t>
  </si>
  <si>
    <t>Ingresos SADCAL</t>
  </si>
  <si>
    <t>Ingresos Tlacuaches</t>
  </si>
  <si>
    <t>Ingresos mensuales</t>
  </si>
  <si>
    <t>(-) Pérdida fiscal</t>
  </si>
  <si>
    <t>(-) ISR a favor anterior</t>
  </si>
  <si>
    <t>(=) ISR Neto 2024 estimado</t>
  </si>
  <si>
    <t>Deprec. Contable</t>
  </si>
  <si>
    <t>Pendiente por recuperar</t>
  </si>
  <si>
    <t>Resultado de IVA SADCAL</t>
  </si>
  <si>
    <t>Resultado de IVA Tlacuaches</t>
  </si>
  <si>
    <t>Monto aplicado</t>
  </si>
  <si>
    <t>Otros DEDUCIBLES</t>
  </si>
  <si>
    <t>Contribuciones deducibles</t>
  </si>
  <si>
    <t>No deducibles</t>
  </si>
  <si>
    <t>Retenciones de ISR (Portal anterior)</t>
  </si>
  <si>
    <t>Ret. ISR (Nuevo portal)</t>
  </si>
  <si>
    <t>Estado declaración</t>
  </si>
  <si>
    <t>Estado de la declaración</t>
  </si>
  <si>
    <t>Importe</t>
  </si>
  <si>
    <t>Factor actualización</t>
  </si>
  <si>
    <t>Meses de retrazo</t>
  </si>
  <si>
    <t>Tasa de recargos</t>
  </si>
  <si>
    <t>Parte actualizada</t>
  </si>
  <si>
    <t>Total a pagar</t>
  </si>
  <si>
    <t>ACTUALIZACIÓN DE IMPORTES</t>
  </si>
  <si>
    <t>Impuestos Federales Espontaneos</t>
  </si>
  <si>
    <t>202407-I_E-SCS160714-S378.xml</t>
  </si>
  <si>
    <t>378</t>
  </si>
  <si>
    <t>S378</t>
  </si>
  <si>
    <t>0ACE418D-C2DF-4311-AA82-6CA045C9799D</t>
  </si>
  <si>
    <t>2024-07-01T15:09:35</t>
  </si>
  <si>
    <t>|- Material para hidrante.</t>
  </si>
  <si>
    <t>202407-I_E-SCS160714-S379.xml</t>
  </si>
  <si>
    <t>379</t>
  </si>
  <si>
    <t>S379</t>
  </si>
  <si>
    <t>714A2CF8-D209-4129-8836-EC9EDAACC3E8</t>
  </si>
  <si>
    <t>2024-07-04T23:06:29</t>
  </si>
  <si>
    <t>|- Servicios de contabilidad y declaraciones fiscales, nómina y expedientes de recursos humanos para el corporativo Nutridelmar correspondientes al mes de Junio de 2024. Incluye los RFC QUOA5308042F9, QUPA890206JW7 y NUT970916NH6.</t>
  </si>
  <si>
    <t>202407-I_E-SCS160714-S380.xml</t>
  </si>
  <si>
    <t>380</t>
  </si>
  <si>
    <t>S380</t>
  </si>
  <si>
    <t>D598EE50-F32F-4478-ACF0-163DAE83DB85</t>
  </si>
  <si>
    <t>2024-07-03T23:52:51</t>
  </si>
  <si>
    <t>|- BROTHER MULTIFUNCIONAL MFC-T920dw 30-26 PPM COLOR</t>
  </si>
  <si>
    <t>6633.84</t>
  </si>
  <si>
    <t>202407-I_E-SCS160714-S381.xml</t>
  </si>
  <si>
    <t>381</t>
  </si>
  <si>
    <t>S381</t>
  </si>
  <si>
    <t>385D1C57-4FBE-44A4-97CF-F1C4D972F3B7</t>
  </si>
  <si>
    <t>2024-07-06T09:48:09</t>
  </si>
  <si>
    <t>|- Asesoría en redes hidráulicas y sistemas contra incendio.</t>
  </si>
  <si>
    <t>15862.00</t>
  </si>
  <si>
    <t>202407-I_E-SCS160714-S382.xml</t>
  </si>
  <si>
    <t>382</t>
  </si>
  <si>
    <t>S382</t>
  </si>
  <si>
    <t>8FC04DC2-E467-4838-9EA9-0F6CE9882EAF</t>
  </si>
  <si>
    <t>2024-07-11T12:46:44</t>
  </si>
  <si>
    <t>|- Asesoria en redes hidráulicas.</t>
  </si>
  <si>
    <t>202407-I_E-SCS160714-S383.xml</t>
  </si>
  <si>
    <t>383</t>
  </si>
  <si>
    <t>S383</t>
  </si>
  <si>
    <t>8D2B418C-32DA-4121-91CC-126915A122E5</t>
  </si>
  <si>
    <t>2024-07-15T09:25:14</t>
  </si>
  <si>
    <t>2136.96</t>
  </si>
  <si>
    <t>202407-I_E-SCS160714-S384.xml</t>
  </si>
  <si>
    <t>384</t>
  </si>
  <si>
    <t>S384</t>
  </si>
  <si>
    <t>3B919CCD-C1B1-420A-B63A-E2715548E9B7</t>
  </si>
  <si>
    <t>2024-07-15T12:35:28</t>
  </si>
  <si>
    <t>|- Suministro de materiales BA Tulyehualco.</t>
  </si>
  <si>
    <t>7830.00</t>
  </si>
  <si>
    <t>202407-I_E-SCS160714-S385.xml</t>
  </si>
  <si>
    <t>385</t>
  </si>
  <si>
    <t>S385</t>
  </si>
  <si>
    <t>0FEA0430-E10B-446B-9825-ED57C7C22430</t>
  </si>
  <si>
    <t>2024-07-15T17:38:59</t>
  </si>
  <si>
    <t>|- Suscripción mensual servidor virtual plan Profesional, vigencia del 15 de Julio al 14 de Agosto 2024, incluye respaldo de información.</t>
  </si>
  <si>
    <t>2599.00</t>
  </si>
  <si>
    <t>202407-I_E-SCS160714-S386.xml</t>
  </si>
  <si>
    <t>386</t>
  </si>
  <si>
    <t>S386</t>
  </si>
  <si>
    <t>D4C64123-65DD-4BD5-BE54-82C2C40E8313</t>
  </si>
  <si>
    <t>2024-07-15T17:50:59</t>
  </si>
  <si>
    <t>|- Servicio de consultoría y tareas relacionadas del 15 de junio al 14 de julio de 2024.</t>
  </si>
  <si>
    <t>202407-I_E-SCS160714-S387.xml</t>
  </si>
  <si>
    <t>387</t>
  </si>
  <si>
    <t>S387</t>
  </si>
  <si>
    <t>290D562E-1E42-4EAF-89E9-CBF33AF011F4</t>
  </si>
  <si>
    <t>2024-07-17T13:03:24</t>
  </si>
  <si>
    <t>|- Suministro de material BA Tulyehualco.</t>
  </si>
  <si>
    <t>202407-I_E-SCS160714-S388.xml</t>
  </si>
  <si>
    <t>388</t>
  </si>
  <si>
    <t>S388</t>
  </si>
  <si>
    <t>D981A6D5-A957-49E8-BFFC-28AF874F7EA4</t>
  </si>
  <si>
    <t>2024-07-17T17:39:47</t>
  </si>
  <si>
    <t>GUBC560610LK9</t>
  </si>
  <si>
    <t>CARLOS GUTIERREZ BAHNSEN</t>
  </si>
  <si>
    <t>|- Paquete de 100 timbres aspel. Clave de activación DXX95XX18XX6XX.</t>
  </si>
  <si>
    <t>530.00</t>
  </si>
  <si>
    <t>202407-I_E-SCS160714-S389.xml</t>
  </si>
  <si>
    <t>S389</t>
  </si>
  <si>
    <t>86F484B2-B3E0-4750-8AEC-24168E81060D</t>
  </si>
  <si>
    <t>2024-07-19T18:12:47</t>
  </si>
  <si>
    <t>|- Asesoria en Redes hidráulicas Félix Cuevas Nocturnos.</t>
  </si>
  <si>
    <t>202407-I_E-SCS160714-S390.xml</t>
  </si>
  <si>
    <t>390</t>
  </si>
  <si>
    <t>S390</t>
  </si>
  <si>
    <t>906AE2E7-7099-4DB2-9CCF-FDE4BD8F47E8</t>
  </si>
  <si>
    <t>2024-07-26T13:14:06</t>
  </si>
  <si>
    <t>|- Asesoria en sellado de techumbre BA Tulyehualco.</t>
  </si>
  <si>
    <t>202407-I_E-SCS160714-S392.xml</t>
  </si>
  <si>
    <t>392</t>
  </si>
  <si>
    <t>S392</t>
  </si>
  <si>
    <t>ABC63D32-623C-4283-BE6D-5038A64976BE</t>
  </si>
  <si>
    <t>2024-07-26T17:16:56</t>
  </si>
  <si>
    <t>MAFJ970628PZ7</t>
  </si>
  <si>
    <t>JESUS IVAN MARTINEZ FLORES</t>
  </si>
  <si>
    <t>|- Toshiba Canvio Advance V10 external hard drive 2 TB white</t>
  </si>
  <si>
    <t>0.00</t>
  </si>
  <si>
    <t>202407-I_E-SCS160714-S393.xml</t>
  </si>
  <si>
    <t>393</t>
  </si>
  <si>
    <t>S393</t>
  </si>
  <si>
    <t>9EDB0DA8-1C38-4B5E-8A2E-F77DD1BE3EE4</t>
  </si>
  <si>
    <t>2024-07-30T17:45:23</t>
  </si>
  <si>
    <t>|- Anticipo para trabajos de mantenimiento autorizados.</t>
  </si>
  <si>
    <t>17625.00</t>
  </si>
  <si>
    <t>202407-P_E-SCS160714-SPAG75.xml</t>
  </si>
  <si>
    <t>75</t>
  </si>
  <si>
    <t>SPAG75</t>
  </si>
  <si>
    <t>82398443-CB7E-47AD-8AAB-BB9AA10932F5</t>
  </si>
  <si>
    <t>2024-07-05T23:54:16</t>
  </si>
  <si>
    <t>202407-P_E-SCS160714-SPAG76.xml</t>
  </si>
  <si>
    <t>76</t>
  </si>
  <si>
    <t>SPAG76</t>
  </si>
  <si>
    <t>B1558920-C775-4F29-8D81-2BF150AEEDCE</t>
  </si>
  <si>
    <t>2024-07-16T13:36:27</t>
  </si>
  <si>
    <t>202407-P_E-SCS160714-SPAG77.xml</t>
  </si>
  <si>
    <t>77</t>
  </si>
  <si>
    <t>SPAG77</t>
  </si>
  <si>
    <t>448C3A12-A3BF-4B57-8850-6E00CBC35AF3</t>
  </si>
  <si>
    <t>2024-07-31T15:03:15</t>
  </si>
  <si>
    <t>07-2024</t>
  </si>
  <si>
    <t>202407-I_E-AME860107-A1207894.xml</t>
  </si>
  <si>
    <t>1207894</t>
  </si>
  <si>
    <t>A1207894</t>
  </si>
  <si>
    <t>A10FA0C1-4F7B-4C23-9A62-58E6D5A3AB7A</t>
  </si>
  <si>
    <t>2024-07-17T01:00:00</t>
  </si>
  <si>
    <t>202407-I_E-BII931004-JUN7498550055286517.xml</t>
  </si>
  <si>
    <t>JUN74985</t>
  </si>
  <si>
    <t>JUN7498550055286517</t>
  </si>
  <si>
    <t>a7d091e5-5d53-4369-8d98-e8e3f1cd33e3</t>
  </si>
  <si>
    <t>2024-07-02T22:49:23</t>
  </si>
  <si>
    <t>202407-I_E-CDM120515-FACT-34963.xml</t>
  </si>
  <si>
    <t>FACT-</t>
  </si>
  <si>
    <t>34963</t>
  </si>
  <si>
    <t>FACT-34963</t>
  </si>
  <si>
    <t>DADBC1A3-1089-4C68-85AF-96857B8606D3</t>
  </si>
  <si>
    <t>2024-07-06T11:09:57</t>
  </si>
  <si>
    <t>202407-I_E-CDM120515-FACT-34964.xml</t>
  </si>
  <si>
    <t>34964</t>
  </si>
  <si>
    <t>FACT-34964</t>
  </si>
  <si>
    <t>939C888B-3156-49BC-A77E-98D8A4A69E53</t>
  </si>
  <si>
    <t>2024-07-06T11:12:48</t>
  </si>
  <si>
    <t>202407-I_E-CEN980619-C102889628.xml</t>
  </si>
  <si>
    <t>102889628</t>
  </si>
  <si>
    <t>C102889628</t>
  </si>
  <si>
    <t>9DB3FDCF-4B8F-11EF-AE0A-5359954AE9A6</t>
  </si>
  <si>
    <t>2024-07-26T14:42:47</t>
  </si>
  <si>
    <t>202407-I_E-CON160725-C23436.xml</t>
  </si>
  <si>
    <t>23436</t>
  </si>
  <si>
    <t>C23436</t>
  </si>
  <si>
    <t>7CF8A56F-8FBD-4FC3-A746-3A3949EC55DA</t>
  </si>
  <si>
    <t>2024-07-19T12:50:18</t>
  </si>
  <si>
    <t>202407-I_E-CON160725-C23437.xml</t>
  </si>
  <si>
    <t>23437</t>
  </si>
  <si>
    <t>C23437</t>
  </si>
  <si>
    <t>488bf8ac-af14-4858-be4c-c8d6e15c6c06</t>
  </si>
  <si>
    <t>2024-07-19T12:54:59</t>
  </si>
  <si>
    <t>202407-I_E-COP920428-MTAAA14050000171500.xml</t>
  </si>
  <si>
    <t>14050000171500</t>
  </si>
  <si>
    <t>MTAAA14050000171500</t>
  </si>
  <si>
    <t>01ae6702-d549-4137-b062-6817b74b476d</t>
  </si>
  <si>
    <t>2024-07-14T18:50:37</t>
  </si>
  <si>
    <t>202407-I_E-COP920428-MTAAA77570000043262.xml</t>
  </si>
  <si>
    <t>77570000043262</t>
  </si>
  <si>
    <t>MTAAA77570000043262</t>
  </si>
  <si>
    <t>02ce0727-3fd3-4567-adc3-734692271c70</t>
  </si>
  <si>
    <t>2024-07-10T19:58:40</t>
  </si>
  <si>
    <t>202407-I_E-COP920428-MTAAA77570000043266.xml</t>
  </si>
  <si>
    <t>77570000043266</t>
  </si>
  <si>
    <t>MTAAA77570000043266</t>
  </si>
  <si>
    <t>cabe4bfc-f2f9-4cc1-b766-3fdfe53557b0</t>
  </si>
  <si>
    <t>2024-07-10T20:55:20</t>
  </si>
  <si>
    <t>202407-I_E-COP920428-RTAAA14050000001394.xml</t>
  </si>
  <si>
    <t>RTAAA</t>
  </si>
  <si>
    <t>14050000001394</t>
  </si>
  <si>
    <t>RTAAA14050000001394</t>
  </si>
  <si>
    <t>58f36872-00cf-4735-b137-9420f394ff6c</t>
  </si>
  <si>
    <t>2024-07-14T18:52:02</t>
  </si>
  <si>
    <t>202407-I_E-COP920428-RTAAA14050000006875.xml</t>
  </si>
  <si>
    <t>14050000006875</t>
  </si>
  <si>
    <t>RTAAA14050000006875</t>
  </si>
  <si>
    <t>ffa8604b-a67f-482c-9cca-615b31816867</t>
  </si>
  <si>
    <t>2024-07-14T19:42:10</t>
  </si>
  <si>
    <t>202407-I_E-COP920428-RTAAA77570000010226.xml</t>
  </si>
  <si>
    <t>77570000010226</t>
  </si>
  <si>
    <t>RTAAA77570000010226</t>
  </si>
  <si>
    <t>28644b8a-d470-4b1d-b2bd-77c1972d79b8</t>
  </si>
  <si>
    <t>2024-07-10T18:53:45</t>
  </si>
  <si>
    <t>202407-I_E-COP920428-RTAAA77570000043759.xml</t>
  </si>
  <si>
    <t>77570000043759</t>
  </si>
  <si>
    <t>RTAAA77570000043759</t>
  </si>
  <si>
    <t>3bfd541c-4b3c-4d0f-8ef8-2ab7b351f4f9</t>
  </si>
  <si>
    <t>2024-07-10T18:52:40</t>
  </si>
  <si>
    <t>202407-I_E-DKR920401-55120.xml</t>
  </si>
  <si>
    <t>55120</t>
  </si>
  <si>
    <t>dcf3347d-24f0-4f9b-bdb5-cd82c04aefe5</t>
  </si>
  <si>
    <t>2024-07-12T11:38:03</t>
  </si>
  <si>
    <t>202407-I_E-DKR920401-55144.xml</t>
  </si>
  <si>
    <t>55144</t>
  </si>
  <si>
    <t>a17c3394-b9aa-4f13-b81e-41c1482739d1</t>
  </si>
  <si>
    <t>2024-07-15T12:59:05</t>
  </si>
  <si>
    <t>202407-I_E-DLI931201-LWFM2457570.xml</t>
  </si>
  <si>
    <t>2457570</t>
  </si>
  <si>
    <t>LWFM2457570</t>
  </si>
  <si>
    <t>22467CB4-61FD-52BD-8140-D76DDCD63BC1</t>
  </si>
  <si>
    <t>2024-07-29T00:15:45</t>
  </si>
  <si>
    <t>202407-I_E-FAF141125-M117605.xml</t>
  </si>
  <si>
    <t>117605</t>
  </si>
  <si>
    <t>M117605</t>
  </si>
  <si>
    <t>B0E39EF5-017E-4060-9B89-414005A0C65C</t>
  </si>
  <si>
    <t>2024-07-29T13:34:03</t>
  </si>
  <si>
    <t>202407-I_E-FGL990804-59240.xml</t>
  </si>
  <si>
    <t>59240</t>
  </si>
  <si>
    <t>82CB32BE-909F-4A77-847E-59E8F4C311BC</t>
  </si>
  <si>
    <t>2024-07-27T13:11:23</t>
  </si>
  <si>
    <t>202407-I_E-FIMS660503-C007224.xml</t>
  </si>
  <si>
    <t>007224</t>
  </si>
  <si>
    <t>C007224</t>
  </si>
  <si>
    <t>4F93E9AF-7915-4562-A79E-5C957701AC70</t>
  </si>
  <si>
    <t>2024-07-02T14:03:44</t>
  </si>
  <si>
    <t>202407-I_E-FRP890718-B219504.xml</t>
  </si>
  <si>
    <t>219504</t>
  </si>
  <si>
    <t>B219504</t>
  </si>
  <si>
    <t>7D49BFDE-E378-4879-81A9-D16110CEB141</t>
  </si>
  <si>
    <t>2024-07-12T09:38:06</t>
  </si>
  <si>
    <t>202407-I_E-FRP890718-B219930.xml</t>
  </si>
  <si>
    <t>219930</t>
  </si>
  <si>
    <t>B219930</t>
  </si>
  <si>
    <t>9CFC1575-071A-485A-A0EE-E6A8D88E8B95</t>
  </si>
  <si>
    <t>2024-07-18T14:36:00</t>
  </si>
  <si>
    <t>202407-I_E-FRP890718-B219981.xml</t>
  </si>
  <si>
    <t>219981</t>
  </si>
  <si>
    <t>B219981</t>
  </si>
  <si>
    <t>80D1150B-2574-4BBA-8B25-3551F283F158</t>
  </si>
  <si>
    <t>2024-07-19T10:56:40</t>
  </si>
  <si>
    <t>202407-I_E-FRP890718-B220091.xml</t>
  </si>
  <si>
    <t>220091</t>
  </si>
  <si>
    <t>B220091</t>
  </si>
  <si>
    <t>017898AD-4D4E-404F-AFCD-826A482DF6E1</t>
  </si>
  <si>
    <t>2024-07-22T12:00:53</t>
  </si>
  <si>
    <t>202407-I_E-FRP890718-B220092.xml</t>
  </si>
  <si>
    <t>220092</t>
  </si>
  <si>
    <t>B220092</t>
  </si>
  <si>
    <t>E229007D-68B8-445A-8860-65B88CFE8BEF</t>
  </si>
  <si>
    <t>2024-07-22T12:08:52</t>
  </si>
  <si>
    <t>202407-I_E-FRP890718-B220142.xml</t>
  </si>
  <si>
    <t>220142</t>
  </si>
  <si>
    <t>B220142</t>
  </si>
  <si>
    <t>A8F03FD5-9247-463C-B1DF-E88A1B41B4D0</t>
  </si>
  <si>
    <t>2024-07-23T10:36:58</t>
  </si>
  <si>
    <t>202407-I_E-FRP890718-B220591.xml</t>
  </si>
  <si>
    <t>220591</t>
  </si>
  <si>
    <t>B220591</t>
  </si>
  <si>
    <t>DAE91320-E8AD-426E-B308-916EC6F4196A</t>
  </si>
  <si>
    <t>2024-07-30T10:49:42</t>
  </si>
  <si>
    <t>202407-I_E-GAEE951021-F7137.xml</t>
  </si>
  <si>
    <t>7137</t>
  </si>
  <si>
    <t>F7137</t>
  </si>
  <si>
    <t>9BED169F-D84A-4BD5-9EEA-3D73790DAC91</t>
  </si>
  <si>
    <t>2024-07-05T10:30:59</t>
  </si>
  <si>
    <t>202407-I_E-GEM850101-109419017101001000028985852757751289.xml</t>
  </si>
  <si>
    <t>109419017</t>
  </si>
  <si>
    <t>101001000028985852757751289</t>
  </si>
  <si>
    <t>109419017101001000028985852757751289</t>
  </si>
  <si>
    <t>6CD50243-55D9-4209-8C1F-C1F952213777</t>
  </si>
  <si>
    <t>2024-07-09T17:00:18</t>
  </si>
  <si>
    <t>202407-I_E-GSC981008-4CEN111529.xml</t>
  </si>
  <si>
    <t>4CEN</t>
  </si>
  <si>
    <t>111529</t>
  </si>
  <si>
    <t>4CEN111529</t>
  </si>
  <si>
    <t>F3C558C1-D7B2-4DF0-816F-4D2E71B1622B</t>
  </si>
  <si>
    <t>2024-07-25T15:58:59</t>
  </si>
  <si>
    <t>202407-I_E-GVA010601-ZAFA3025.xml</t>
  </si>
  <si>
    <t>ZAFA</t>
  </si>
  <si>
    <t>3025</t>
  </si>
  <si>
    <t>ZAFA3025</t>
  </si>
  <si>
    <t>B44B2E21-2304-4EF9-B176-A307DC3CD606</t>
  </si>
  <si>
    <t>2024-07-29T00:29:34</t>
  </si>
  <si>
    <t>202407-I_E-GVA010601-ZAFA3026.xml</t>
  </si>
  <si>
    <t>3026</t>
  </si>
  <si>
    <t>ZAFA3026</t>
  </si>
  <si>
    <t>6DD46519-4711-49A3-9E04-5BF54748EC93</t>
  </si>
  <si>
    <t>2024-07-29T00:30:36</t>
  </si>
  <si>
    <t>202407-I_E-HELA860820-2035.xml</t>
  </si>
  <si>
    <t>2035</t>
  </si>
  <si>
    <t>1e45e0b5-09fb-486b-b1a7-9f7695ace498</t>
  </si>
  <si>
    <t>2024-07-14T21:32:11</t>
  </si>
  <si>
    <t>202407-I_E-HELA860820-2050.xml</t>
  </si>
  <si>
    <t>2050</t>
  </si>
  <si>
    <t>cc0938fd-b816-4ace-80a9-18e245a7d069</t>
  </si>
  <si>
    <t>2024-07-30T20:44:27</t>
  </si>
  <si>
    <t>202407-I_E-IEA120222-FFNZ7123.xml</t>
  </si>
  <si>
    <t>7123</t>
  </si>
  <si>
    <t>FFNZ7123</t>
  </si>
  <si>
    <t>03EBF1B4-83B8-44F0-BDE3-44D815F5ADCD</t>
  </si>
  <si>
    <t>2024-07-02T01:06:22</t>
  </si>
  <si>
    <t>202407-I_E-IEA120222-FFNZ7200.xml</t>
  </si>
  <si>
    <t>7200</t>
  </si>
  <si>
    <t>FFNZ7200</t>
  </si>
  <si>
    <t>F43F2BE6-FEE3-448F-AD4B-D83D825488B7</t>
  </si>
  <si>
    <t>2024-07-13T00:09:40</t>
  </si>
  <si>
    <t>202407-I_E-IMS421231-A202406-C4247543109-05072024-853719.xml</t>
  </si>
  <si>
    <t>202406-C4247543109-05072024-853719</t>
  </si>
  <si>
    <t>A202406-C4247543109-05072024-853719</t>
  </si>
  <si>
    <t>550F14B4-6CA1-4CDA-8050-EA0549CD562B</t>
  </si>
  <si>
    <t>2024-07-10T12:05:18</t>
  </si>
  <si>
    <t>202407-I_E-JIAE800203-3980.xml</t>
  </si>
  <si>
    <t>3980</t>
  </si>
  <si>
    <t>b718dfa8-745b-41f6-a575-7aa50f42b3db</t>
  </si>
  <si>
    <t>2024-07-31T12:22:37</t>
  </si>
  <si>
    <t>202407-I_E-JUSD000910-H704.xml</t>
  </si>
  <si>
    <t>H</t>
  </si>
  <si>
    <t>704</t>
  </si>
  <si>
    <t>H704</t>
  </si>
  <si>
    <t>71197FF3-131C-4D31-AE33-FAD68AC9681C</t>
  </si>
  <si>
    <t>2024-07-10T15:00:47</t>
  </si>
  <si>
    <t>202407-I_E-MAFJ970628-CFDI319.xml</t>
  </si>
  <si>
    <t>CFDI</t>
  </si>
  <si>
    <t>CFDI319</t>
  </si>
  <si>
    <t>59F6A153-BC4F-4A85-9980-18B9DA611960</t>
  </si>
  <si>
    <t>2024-07-13T17:43:35</t>
  </si>
  <si>
    <t>202407-I_E-MAFJ970628-CFDI320.xml</t>
  </si>
  <si>
    <t>CFDI320</t>
  </si>
  <si>
    <t>B0D8E21B-4DC7-4172-96D6-5A109A2C727D</t>
  </si>
  <si>
    <t>2024-07-29T01:18:27</t>
  </si>
  <si>
    <t>202407-I_E-MESM750425-A71748.xml</t>
  </si>
  <si>
    <t>71748</t>
  </si>
  <si>
    <t>A71748</t>
  </si>
  <si>
    <t>049442E4-819A-4A51-A3AB-9CA694D9912B</t>
  </si>
  <si>
    <t>2024-07-05T10:56:52</t>
  </si>
  <si>
    <t>202407-I_E-MOGD551022-D3153.xml</t>
  </si>
  <si>
    <t>D</t>
  </si>
  <si>
    <t>3153</t>
  </si>
  <si>
    <t>D3153</t>
  </si>
  <si>
    <t>183f13a2-174b-4d52-b629-cc2ef21113ea</t>
  </si>
  <si>
    <t>2024-07-02T17:41:56</t>
  </si>
  <si>
    <t>202407-I_E-NWM970924-IBAEH113573.xml</t>
  </si>
  <si>
    <t>IBAEH</t>
  </si>
  <si>
    <t>113573</t>
  </si>
  <si>
    <t>IBAEH113573</t>
  </si>
  <si>
    <t>E9B4BB58-AD42-47B6-AAD8-1D16D974ED18</t>
  </si>
  <si>
    <t>2024-07-15T12:32:29</t>
  </si>
  <si>
    <t>202407-I_E-NWM970924-IBAEV268956.xml</t>
  </si>
  <si>
    <t>IBAEV</t>
  </si>
  <si>
    <t>268956</t>
  </si>
  <si>
    <t>IBAEV268956</t>
  </si>
  <si>
    <t>C5FAA176-B823-4BA2-BEA6-EC60CFC9162F</t>
  </si>
  <si>
    <t>2024-07-06T22:26:57</t>
  </si>
  <si>
    <t>202407-I_E-NWM970924-IBAEV268957.xml</t>
  </si>
  <si>
    <t>268957</t>
  </si>
  <si>
    <t>IBAEV268957</t>
  </si>
  <si>
    <t>8E74C0A7-8B06-4FF6-BBFB-8E1E8EA573E2</t>
  </si>
  <si>
    <t>2024-07-06T22:29:23</t>
  </si>
  <si>
    <t>202407-I_E-NWM970924-IBAEV269033.xml</t>
  </si>
  <si>
    <t>269033</t>
  </si>
  <si>
    <t>IBAEV269033</t>
  </si>
  <si>
    <t>B88EED89-E7A2-4D28-8E54-6B88FA4D91E8</t>
  </si>
  <si>
    <t>2024-07-08T23:56:54</t>
  </si>
  <si>
    <t>202407-I_E-NWM970924-IBAEV269786.xml</t>
  </si>
  <si>
    <t>269786</t>
  </si>
  <si>
    <t>IBAEV269786</t>
  </si>
  <si>
    <t>80AA1E9D-DC9E-4FB1-992B-369D8FDCE655</t>
  </si>
  <si>
    <t>2024-07-28T23:19:36</t>
  </si>
  <si>
    <t>202407-I_E-NWM970924-ICAAI1550664.xml</t>
  </si>
  <si>
    <t>ICAAI</t>
  </si>
  <si>
    <t>1550664</t>
  </si>
  <si>
    <t>ICAAI1550664</t>
  </si>
  <si>
    <t>FF009280-367B-4031-904C-363AFE68A752</t>
  </si>
  <si>
    <t>2024-07-21T21:51:39</t>
  </si>
  <si>
    <t>202407-I_E-NWM970924-ICAAI1550665.xml</t>
  </si>
  <si>
    <t>1550665</t>
  </si>
  <si>
    <t>ICAAI1550665</t>
  </si>
  <si>
    <t>E755E07C-98E7-4C3D-ACA0-5D6B25E4FCAF</t>
  </si>
  <si>
    <t>2024-07-21T21:52:28</t>
  </si>
  <si>
    <t>202407-I_E-NWM970924-ICAGB575982.xml</t>
  </si>
  <si>
    <t>575982</t>
  </si>
  <si>
    <t>ICAGB575982</t>
  </si>
  <si>
    <t>F6A8C9AC-1593-4E90-A8DF-101D08B1C46B</t>
  </si>
  <si>
    <t>2024-07-12T23:06:51</t>
  </si>
  <si>
    <t>202407-I_E-NWM970924-IWACL1326989.xml</t>
  </si>
  <si>
    <t>1326989</t>
  </si>
  <si>
    <t>IWACL1326989</t>
  </si>
  <si>
    <t>12B91EB2-9F99-4321-9B68-53FD433BE8C5</t>
  </si>
  <si>
    <t>2024-07-28T23:20:46</t>
  </si>
  <si>
    <t>202407-I_E-NWM970924-IWACL1326990.xml</t>
  </si>
  <si>
    <t>1326990</t>
  </si>
  <si>
    <t>IWACL1326990</t>
  </si>
  <si>
    <t>33B367AD-FD59-450D-9752-0CD6295992C5</t>
  </si>
  <si>
    <t>2024-07-28T23:28:33</t>
  </si>
  <si>
    <t>202407-I_E-NWM970924-IWAQR29855838.xml</t>
  </si>
  <si>
    <t>IWAQR</t>
  </si>
  <si>
    <t>29855838</t>
  </si>
  <si>
    <t>IWAQR29855838</t>
  </si>
  <si>
    <t>14065165-D38A-4085-B2B1-F4EB0332A710</t>
  </si>
  <si>
    <t>2024-07-18T02:08:06</t>
  </si>
  <si>
    <t>202407-I_E-PCO091020-W61940.xml</t>
  </si>
  <si>
    <t>61940</t>
  </si>
  <si>
    <t>W61940</t>
  </si>
  <si>
    <t>856c7a94-4ba5-4f79-a9ef-3dbf6ee451ac</t>
  </si>
  <si>
    <t>2024-07-25T13:42:30</t>
  </si>
  <si>
    <t>202407-I_E-PCZ071128-MEXAB3FAC000461466.xml</t>
  </si>
  <si>
    <t>3FAC000461466</t>
  </si>
  <si>
    <t>MEXAB3FAC000461466</t>
  </si>
  <si>
    <t>27088090-8F26-4E61-9CAF-A188B8E9C33A</t>
  </si>
  <si>
    <t>2024-07-01T12:28:12</t>
  </si>
  <si>
    <t>202407-I_E-PPL961114-SJ3070290730.xml</t>
  </si>
  <si>
    <t>3070290730</t>
  </si>
  <si>
    <t>SJ3070290730</t>
  </si>
  <si>
    <t>D5035ED8-1906-46D3-B360-E5A8F4780BA2</t>
  </si>
  <si>
    <t>2024-07-11T15:19:23</t>
  </si>
  <si>
    <t>202407-I_E-RAVS860331-6020.xml</t>
  </si>
  <si>
    <t>6020</t>
  </si>
  <si>
    <t>F244B837-16B4-41C5-8B76-FFEBD1DDEF97</t>
  </si>
  <si>
    <t>2024-07-02T14:40:57</t>
  </si>
  <si>
    <t>202407-I_E-RIPA880813-188.xml</t>
  </si>
  <si>
    <t>188</t>
  </si>
  <si>
    <t>a5ce1df1-8b89-4029-963a-aef9ea46b8f3</t>
  </si>
  <si>
    <t>2024-07-15T18:10:48</t>
  </si>
  <si>
    <t>202407-I_E-RISR991208-5D24A9.xml</t>
  </si>
  <si>
    <t>5D24A9</t>
  </si>
  <si>
    <t>5D24A9D6-1D66-46ED-AAD5-176D694F0CFB</t>
  </si>
  <si>
    <t>2024-07-24T17:50:21</t>
  </si>
  <si>
    <t>202407-I_E-RISR991208-F872C7.xml</t>
  </si>
  <si>
    <t>F872C7</t>
  </si>
  <si>
    <t>F872C72C-383C-4988-BA25-006AB5E62EF5</t>
  </si>
  <si>
    <t>2024-07-26T13:38:00</t>
  </si>
  <si>
    <t>202407-I_E-RTO840921-TIWEBDF9654610.xml</t>
  </si>
  <si>
    <t>9654610</t>
  </si>
  <si>
    <t>TIWEBDF9654610</t>
  </si>
  <si>
    <t>BFDE8E1C-AB87-2840-95A9-77DC9AE4DB43</t>
  </si>
  <si>
    <t>2024-07-22T10:36:58</t>
  </si>
  <si>
    <t>202407-I_E-SAR110503-WEB45068.xml</t>
  </si>
  <si>
    <t>45068</t>
  </si>
  <si>
    <t>WEB45068</t>
  </si>
  <si>
    <t>34c3d80a-b262-495e-b46c-2bc2187bdeec</t>
  </si>
  <si>
    <t>2024-07-12T23:41:50</t>
  </si>
  <si>
    <t>202407-I_E-SCA010430-4CRT13574.xml</t>
  </si>
  <si>
    <t>4CRT</t>
  </si>
  <si>
    <t>13574</t>
  </si>
  <si>
    <t>4CRT13574</t>
  </si>
  <si>
    <t>58B18EE6-A937-4496-BC51-0C743304342D</t>
  </si>
  <si>
    <t>2024-07-04T08:41:39</t>
  </si>
  <si>
    <t>202407-I_E-SCV050824-SW3080.xml</t>
  </si>
  <si>
    <t>SW</t>
  </si>
  <si>
    <t>3080</t>
  </si>
  <si>
    <t>SW3080</t>
  </si>
  <si>
    <t>5B0F0DD3-9836-408C-BF2D-9B22CA7E0E01</t>
  </si>
  <si>
    <t>2024-07-25T12:20:31</t>
  </si>
  <si>
    <t>202407-I_E-SCV050824-SW3106.xml</t>
  </si>
  <si>
    <t>3106</t>
  </si>
  <si>
    <t>SW3106</t>
  </si>
  <si>
    <t>5F1CBC50-7694-43A4-9D7A-D1BAD7263101</t>
  </si>
  <si>
    <t>2024-07-30T14:00:50</t>
  </si>
  <si>
    <t>202407-I_E-SGT000310-4TEC22047.xml</t>
  </si>
  <si>
    <t>4TEC</t>
  </si>
  <si>
    <t>22047</t>
  </si>
  <si>
    <t>4TEC22047</t>
  </si>
  <si>
    <t>C84CB180-647D-4C72-AEB1-2234B1BF3F31</t>
  </si>
  <si>
    <t>2024-07-31T11:16:40</t>
  </si>
  <si>
    <t>202407-I_E-SHE190630-FTDA8419744.xml</t>
  </si>
  <si>
    <t>8419744</t>
  </si>
  <si>
    <t>FTDA8419744</t>
  </si>
  <si>
    <t>AECE391D-33D8-4B5A-BFAC-7F5FBB9E1F59</t>
  </si>
  <si>
    <t>2024-07-29T00:24:12</t>
  </si>
  <si>
    <t>202407-I_E-SHE190630-FTDA8419746.xml</t>
  </si>
  <si>
    <t>8419746</t>
  </si>
  <si>
    <t>FTDA8419746</t>
  </si>
  <si>
    <t>8CCFB512-4F28-4F39-9A49-9CB30C2E465D</t>
  </si>
  <si>
    <t>2024-07-29T00:25:21</t>
  </si>
  <si>
    <t>202407-I_E-SME110304-85FC2E.xml</t>
  </si>
  <si>
    <t>85FC2E</t>
  </si>
  <si>
    <t>85FC2E24-38BA-4795-902F-168F82F1F8E0</t>
  </si>
  <si>
    <t>2024-07-21T23:21:49</t>
  </si>
  <si>
    <t>202407-I_E-SME110304-D5044D.xml</t>
  </si>
  <si>
    <t>D5044D</t>
  </si>
  <si>
    <t>D5044DCD-60A8-426F-8565-C4424692AA10</t>
  </si>
  <si>
    <t>2024-07-21T23:20:20</t>
  </si>
  <si>
    <t>202407-I_E-SUB910603-SBJAS57998.xml</t>
  </si>
  <si>
    <t>57998</t>
  </si>
  <si>
    <t>SBJAS57998</t>
  </si>
  <si>
    <t>26B6E51A-F06F-5591-B7D5-53F726DBA9FB</t>
  </si>
  <si>
    <t>2024-07-20T16:22:56</t>
  </si>
  <si>
    <t>202407-I_E-TCU950113-FOAS-A6.xml</t>
  </si>
  <si>
    <t>FOAS-A</t>
  </si>
  <si>
    <t>6</t>
  </si>
  <si>
    <t>FOAS-A6</t>
  </si>
  <si>
    <t>c8dea31d-0bdf-406c-b95e-12d3ce8e5214</t>
  </si>
  <si>
    <t>2024-07-21T23:25:57</t>
  </si>
  <si>
    <t>202407-I_E-TME840315-FMM130124070181248.xml</t>
  </si>
  <si>
    <t>130124070181248</t>
  </si>
  <si>
    <t>FMM130124070181248</t>
  </si>
  <si>
    <t>2ab25fa5-dbc1-42cb-868b-7362287581a6</t>
  </si>
  <si>
    <t>2024-07-25T23:20:16</t>
  </si>
  <si>
    <t>202407-I_E-ZAHL670907-A5106.xml</t>
  </si>
  <si>
    <t>5106</t>
  </si>
  <si>
    <t>A5106</t>
  </si>
  <si>
    <t>61260BD2-D654-485F-93FB-B37538D8163F</t>
  </si>
  <si>
    <t>2024-07-09T13:30:35</t>
  </si>
  <si>
    <t>202407-I_E-ZMC960801-09741103L9741 - 130537.xml</t>
  </si>
  <si>
    <t>09741103L9741 - 130537</t>
  </si>
  <si>
    <t>CDF64845-47EF-11EF-9EA5-93D70F15FB21</t>
  </si>
  <si>
    <t>2024-07-22T00:01:15</t>
  </si>
  <si>
    <t>202407-P_E-DLI931201-LWFM2451439.xml</t>
  </si>
  <si>
    <t>2451439</t>
  </si>
  <si>
    <t>LWFM2451439</t>
  </si>
  <si>
    <t>CC5B0A0B-82AB-58CE-AA83-2FD1EBC44826</t>
  </si>
  <si>
    <t>2024-07-09T09:29:47</t>
  </si>
  <si>
    <t>202407-P_E-DLI931201-LWFM2455951.xml</t>
  </si>
  <si>
    <t>2455951</t>
  </si>
  <si>
    <t>LWFM2455951</t>
  </si>
  <si>
    <t>D650FE4A-1CCD-582C-BD22-F6F59D3A83B1</t>
  </si>
  <si>
    <t>2024-07-24T09:21:48</t>
  </si>
  <si>
    <t>202407-P_E-TME840315-1f5828.xml</t>
  </si>
  <si>
    <t>1f5828</t>
  </si>
  <si>
    <t>1f58287b-2282-4023-8ed4-736228751739</t>
  </si>
  <si>
    <t>2024-07-31T02:32:04</t>
  </si>
  <si>
    <t>424.00</t>
  </si>
  <si>
    <t>212.05</t>
  </si>
  <si>
    <t>CDM1205156S0</t>
  </si>
  <si>
    <t>CONJURADO DIGITAL DE MEXICO</t>
  </si>
  <si>
    <t>|- Renovar Dominio - sadcal.com.mx - 1 Año(s) (06-07-2024 - 05-07-2025)</t>
  </si>
  <si>
    <t>834.48</t>
  </si>
  <si>
    <t>|- Plan Mini SSD - sadcal.com.mx (11-07-2024 - 10-07-2025)</t>
  </si>
  <si>
    <t>|- Toshiba Canvio Advance V10 external hard drive 2 TB white  |- Manejo de cuenta TC</t>
  </si>
  <si>
    <t>1065.18</t>
  </si>
  <si>
    <t>16200.00</t>
  </si>
  <si>
    <t>|- SALCHICHA SL1- 600 ML  |- SELLOCRET SALCHICHA TX  600 ML GRIS</t>
  </si>
  <si>
    <t>8100.00</t>
  </si>
  <si>
    <t>|- AUDIFONOS JBL JBLVBUDSBLKAM</t>
  </si>
  <si>
    <t>1119.83</t>
  </si>
  <si>
    <t>|- ROTOMARTIL MAKITA 18V + 75ACCS DHP453Y  |- GARANTIA EXTENDIDA 12M MUEBLES COPPEL S</t>
  </si>
  <si>
    <t>4706.03</t>
  </si>
  <si>
    <t>|- ESMERILADO MAKITA 720W GA4530  4-1-2  |- GARANTIA EXTENDIDA 12M MUEBLES COPPEL S  |- TALADRO MAKITA 710W 5-8 HP1630 ROT  |- GARANTIA EXTENDIDA 12M MUEBLES COPPEL S  |- BOMBA DE A DREAMTECH INT-9814</t>
  </si>
  <si>
    <t>4066.38</t>
  </si>
  <si>
    <t>|- INTERIOR BOTTOMS BOXER LARGO  |- INTERIOR TOPS PLAYERA CUELLO REDO  |- INTERIOR BOTTOMS BOXER CORTO</t>
  </si>
  <si>
    <t>376.72</t>
  </si>
  <si>
    <t>|- PLAYERA MODA MC  |- CAMISA CASUAL ML  |- MASCOTA ASEO  |- INTERIOR BOTTOMS BOXER CORTO</t>
  </si>
  <si>
    <t>781.03</t>
  </si>
  <si>
    <t>|- PANTALON OGGI JEANS  |- PANTALON LEVIS  |- PANTALON LEVIS  |- PANTALON LEVIS</t>
  </si>
  <si>
    <t>2065.52</t>
  </si>
  <si>
    <t>|- TENIS CABALLERO SL SANDALIA CABALLERO  |- SANDALIA CABALLERO PLAYA  |- CALCETERIA CALCETA DEPORTIVA T  |- INTERIOR BOTTOMS BOXER CORTO  |- INTERIOR TOPS PLAYERA CUELLO REDO  |- CAMISA MODA MC  |- PLAYERA POLO MC CASUAL</t>
  </si>
  <si>
    <t>1450.86</t>
  </si>
  <si>
    <t>DKR920401PW2</t>
  </si>
  <si>
    <t>DISTRIBUIDORA KROMEX</t>
  </si>
  <si>
    <t>|- REPUESTO 4" NYLON</t>
  </si>
  <si>
    <t>175.86</t>
  </si>
  <si>
    <t>|- ESTOPA EN BOLSA COMEX 1-2KG 100 BLS</t>
  </si>
  <si>
    <t>105.17</t>
  </si>
  <si>
    <t>652.59</t>
  </si>
  <si>
    <t>|- MT TELA GALLINERO C-23 13X0.90</t>
  </si>
  <si>
    <t>283.20</t>
  </si>
  <si>
    <t>FGL9908049S4</t>
  </si>
  <si>
    <t>FERRETERA GLORIETA</t>
  </si>
  <si>
    <t>|- CARETA DE PLASTICO</t>
  </si>
  <si>
    <t>FIMS660503PJ7</t>
  </si>
  <si>
    <t>SOFIA FIGUEROA MORALES</t>
  </si>
  <si>
    <t>|- Cople de 2 acero  |- Tubo de 2 A.C. ced-40  |- Tubo de 2 A.C. ced-40  |- Tee de 2 fierro negro  |- Niple de 2 corrido  |- Codo de 2X90 fierro negro  |- Reduccion bushing de 2X1  |- Reduccion bushing de 1X1-4  |- Niple de 1-4X2  |- Cola de cochino de 1-4  |- Cople de 1-4 acero  |- Valvula esfera de 1-4 Valmex  |- Valvula de globo angular de 2X1 1-2 M-IPT  |- Abrazadera tipo U con tuerca y roldana</t>
  </si>
  <si>
    <t>2408.40</t>
  </si>
  <si>
    <t>FRP890718KG7</t>
  </si>
  <si>
    <t>FERRETERA RIO PISUEÑA</t>
  </si>
  <si>
    <t>|- REPUESTO PARA CUTTER CUT-6 Y CUT-6X, BLISTER CON 10 PZAS  16965 REP-CUT-6 TRUPER  |- CASCO ALA ANCHA SUSPENSION INTERVALOS 4 PTOS BLANCO 1CP215-1 INFRA  |- BARBOQUEJO PARA CASCO C-PROTECTOR DE BARBILLA C-CLIP 12254B INFRA  |- RODILLERAS PROFESIONALES DE PVC 12952 ROD-X TRUPER</t>
  </si>
  <si>
    <t>677.96</t>
  </si>
  <si>
    <t>|- PORTA HERRAMIENTAS DE POLIÉSTER, 7 COMPARTIMENTOS 15312 POHE-7N TRUPER  |- PORTA HERRAMIENTAS DE POLIÉSTER, 13 COMPARTIMENTOS 15313 POHE-13N TRUPER  |- CUTTER PLASTICO 6"  16974 CUT-6 TRUPER</t>
  </si>
  <si>
    <t>526.46</t>
  </si>
  <si>
    <t>|- CASCO  ALA ANCHA BLANCO 10567 CAS-BX TRUPER</t>
  </si>
  <si>
    <t>113.80</t>
  </si>
  <si>
    <t>|- DISCO CORTE ACERO. 115X1X22.23 A46T HUM-BF HUM 778 AUSTROMEX</t>
  </si>
  <si>
    <t>87.39</t>
  </si>
  <si>
    <t>|- GUANTES DE NYLON PARA MECÁNICO, MEDIANOS 13291 GU-112 TRUPER</t>
  </si>
  <si>
    <t>80.48</t>
  </si>
  <si>
    <t>|- ESLABON RAPIDO CON TUERCA 1-2 244810 OBI  |- GRILLETE TIPO LIRA 3-8 249805 OBI  |- ESTOPA  BLANCA DE PRIMERA</t>
  </si>
  <si>
    <t>225.62</t>
  </si>
  <si>
    <t>|- CUTTER PLASTICO 6"  16974 CUT-6 TRUPER  |- GUANTES DE NYLON PARA MECÁNICO, MEDIANOS 13291 GU-112 TRUPER</t>
  </si>
  <si>
    <t>106.92</t>
  </si>
  <si>
    <t>GAEE951021V68</t>
  </si>
  <si>
    <t>ERIKA JENNIFER GARCIA ESPINOSA</t>
  </si>
  <si>
    <t>|- PALANCA SF-106 HELVEX c  |- SPUD  38" c  |- CASQUILLO 38 P-FLUX c</t>
  </si>
  <si>
    <t>707.24</t>
  </si>
  <si>
    <t>218.00</t>
  </si>
  <si>
    <t>GSC981008U24</t>
  </si>
  <si>
    <t>GASOLINERIA Y SERVICIOS CENTRAL III</t>
  </si>
  <si>
    <t>346.12</t>
  </si>
  <si>
    <t>GVA010601FT9</t>
  </si>
  <si>
    <t>GRUPO VANITY</t>
  </si>
  <si>
    <t>|- BLUSA VANITY ARE GR  |- 2023-11-01 SUETER VANITY NAR GR  |- BLUSA VANITY TUR 32  |- SHORT VANITY MNO GR  |- CHALECO VANITY REY ME  |- COLLAR CON DIJE</t>
  </si>
  <si>
    <t>2754.33</t>
  </si>
  <si>
    <t>|- 2023-11-01 SUETER VANITY BUG GR  |- 2023-11-01 SUETER VANITY TUR ME  |- SUETER VANITY LIL ME  |- BLUSA VANITY BEI 32  |- COLLAR CON DIJE</t>
  </si>
  <si>
    <t>1806.91</t>
  </si>
  <si>
    <t>|- guante de neopreno solventes t mediano truper  |- guante de neopreno solventes t grande truper</t>
  </si>
  <si>
    <t>327.58</t>
  </si>
  <si>
    <t>|- Llave de grifos 49082 foset  |- Llave de grifos 49053  |- Cinta  teflon 1-2 truper</t>
  </si>
  <si>
    <t>135.34</t>
  </si>
  <si>
    <t>225.00</t>
  </si>
  <si>
    <t>2717.67</t>
  </si>
  <si>
    <t>|- ARNES FOCO 1P  |- FOCO AMBAR HELLA  |- FOCO HELLA</t>
  </si>
  <si>
    <t>172.55</t>
  </si>
  <si>
    <t>JUSD0009101DA</t>
  </si>
  <si>
    <t>DIOCELINE GUADALUPE JUAREZ SOTO</t>
  </si>
  <si>
    <t>|- FESTERBOND 19 LT  |- SUPERSEAL P 600 ML</t>
  </si>
  <si>
    <t>3172.42</t>
  </si>
  <si>
    <t>|- MACBOOK AIR 13 CON 8 GB EN RAM Y ALMACENAMIENTO DE 64 GB.</t>
  </si>
  <si>
    <t>9050.86</t>
  </si>
  <si>
    <t>|- APLICACION DE PINTURA EN DOMICILIO DE PACHUCA HIDALGO.</t>
  </si>
  <si>
    <t>1400.00</t>
  </si>
  <si>
    <t>MESM750425JL5</t>
  </si>
  <si>
    <t>MARCO ANTONIO MEDINA SAN VICENTE</t>
  </si>
  <si>
    <t>|- JUEGO DE LLAVES MIXTAS  |- CANDADO</t>
  </si>
  <si>
    <t>MOGD551022CC5</t>
  </si>
  <si>
    <t>DELFINA MONTIEL GARCIA</t>
  </si>
  <si>
    <t>|- SELLADOR SHELACK  |- ROSCA NPT  51 M.M. STD.  |- CINTA TEFLON 25 M.M.</t>
  </si>
  <si>
    <t>291.00</t>
  </si>
  <si>
    <t>|- ZOTE BARRA  |- BOLIGRAFOS  |- BOLIGRAFOS  |- LPIZ GRANL  |- JGO GEO</t>
  </si>
  <si>
    <t>93.53</t>
  </si>
  <si>
    <t>|- TH ABSORSEC</t>
  </si>
  <si>
    <t>444.62</t>
  </si>
  <si>
    <t>|- JGO CUCHIL  |- VAJILLA  |- ENSALADERA  |- ENSALADERA</t>
  </si>
  <si>
    <t>788.79</t>
  </si>
  <si>
    <t>|- PC T7 40  |- KBB SH 250  |- RICIT SPR125  |- RICIT CR250  |- HOT WHEELS  |- NUTRI FRES  |- MINIPAYASO</t>
  </si>
  <si>
    <t>531.16</t>
  </si>
  <si>
    <t>|- ARENA GATO  |- ARENA BOB  |- DOLONEUROB  |- E DOMICILIO</t>
  </si>
  <si>
    <t>978.00</t>
  </si>
  <si>
    <t>|- CLOSET ACERO  |- LECHUGA EVA  |- MINI DONAS  |- MM BERRIES  |- OROWEAT  |- ROMPOPE  |- CONTENEDORES</t>
  </si>
  <si>
    <t>4648.00</t>
  </si>
  <si>
    <t>|- ALM MEMORY  |- DOVE SERUM</t>
  </si>
  <si>
    <t>465.65</t>
  </si>
  <si>
    <t>|- PALMOLIVE  |- PALMOLIVE NB</t>
  </si>
  <si>
    <t>373.06</t>
  </si>
  <si>
    <t>|- E DOMICILIO  |- DON JOSE SH  |- VITA COCO  |- MOLIDA PREM  |- CHICHARRON  |- PHILLY QSOCR  |- SJUAN HVO BL  |- BIO PANE FUN  |- ISADORA FRIJ  |- BIONDA REQUE  |- LYNCOTT FETA  |- SCLARALIGHT  |- SCLARALIGHT  |- SENS MENTA  |- SILK ALMEN V  |- PANTENE AC  |- SUAVIZANTE  |- PECHUGA PAVO  |- OCEAN SPRA  |- TUNY AGUA  |- TUNY AGUA  |- YOPLAIT GRIE  |- GV AJO POL  |- JOLC SHUES  |- ISADORA FRIJ  |- ISADORA FRIJ  |- PANTENE SH  |- GV NEG SHU  |- COLGATE PA  |- LALA DL 1L  |- BOLSA BAS  |- FOLICURE SH  |- SALCHI PAVO  |- CARNE P ASAR  |- YOPLAIT GRIE  |- CALAHUA CO  |- UNICO FRES  |- SERVICIO A D</t>
  </si>
  <si>
    <t>2552.50</t>
  </si>
  <si>
    <t>|- BATIDORA  |- CHAROLA  |- GV REF 2KG  |- SABORIZANTE  |- GLORIA MANTE  |- GLORIA MANTE  |- GV HARINA TR  |- STA MARIA</t>
  </si>
  <si>
    <t>1951.90</t>
  </si>
  <si>
    <t>|- MB ESTUFA 30P SV FUNCPE  |- ENVIO</t>
  </si>
  <si>
    <t>9613.08</t>
  </si>
  <si>
    <t>259.57</t>
  </si>
  <si>
    <t>|- ALIM GATINA POLLO 1-15 KG  |- SALSA BUFFALO CLASICA 12-990 ML</t>
  </si>
  <si>
    <t>1030.45</t>
  </si>
  <si>
    <t>|- TREDA TAB 129MG-280MG-30MG CAJ C-20  |- DOLO NEUROBION FORTE D INY 75MG JER C-1</t>
  </si>
  <si>
    <t>516.50</t>
  </si>
  <si>
    <t>RAVS860331EY2</t>
  </si>
  <si>
    <t>MARIA SOLEDAD RAMIREZ VAZQUEZ</t>
  </si>
  <si>
    <t>|- CAMISA REFLEJANTE NEON NUEVO MODELO XG  |- CAMISA REFLEJANTE NEON NUEVO MODELO G</t>
  </si>
  <si>
    <t>920.00</t>
  </si>
  <si>
    <t>RIPA880813EF4</t>
  </si>
  <si>
    <t>ARACELI RIVAS PEREZ</t>
  </si>
  <si>
    <t>|- BOLSA  |- ESCOBA PALMA  |- REFRIPRACTIC MEDIANO  |- ATOMIZADOR INDUSTRIAL  |- GUANTE VITEX</t>
  </si>
  <si>
    <t>325.00</t>
  </si>
  <si>
    <t>RISR9912089K2</t>
  </si>
  <si>
    <t>RAUL TERESO RIVERA SILVA</t>
  </si>
  <si>
    <t>|- pija p-d broca</t>
  </si>
  <si>
    <t>60.34</t>
  </si>
  <si>
    <t>|- pija p-d broca c-goma  |- dado imantado 3-8</t>
  </si>
  <si>
    <t>129.30</t>
  </si>
  <si>
    <t>|- CONSUMO DE ALIMENTOS  |- CONSUMO DE PROMO NO CMDA IVA</t>
  </si>
  <si>
    <t>1500.86</t>
  </si>
  <si>
    <t>432.68</t>
  </si>
  <si>
    <t>SCA010430FY9</t>
  </si>
  <si>
    <t>SERVICIO CUARTA AVENIDA</t>
  </si>
  <si>
    <t>SCV0508246M6</t>
  </si>
  <si>
    <t>SERVICIO CUATRO VIENTOS VAZQUEZ</t>
  </si>
  <si>
    <t>346.09</t>
  </si>
  <si>
    <t>432.6</t>
  </si>
  <si>
    <t>SGT000310FIA</t>
  </si>
  <si>
    <t>SUPER GASOLINERA TECAMACHALCO LOS REYES</t>
  </si>
  <si>
    <t>889.66</t>
  </si>
  <si>
    <t>|- AFRIN ADSPRAY 20ML</t>
  </si>
  <si>
    <t>84.00</t>
  </si>
  <si>
    <t>SME110304M96</t>
  </si>
  <si>
    <t>SEPHORA MEXICO</t>
  </si>
  <si>
    <t>|- SOFT PINCH TINTED LIP OIL - HAPPY</t>
  </si>
  <si>
    <t>461.21</t>
  </si>
  <si>
    <t>|- SOFT PINCH TINTED LIP OIL - JOY</t>
  </si>
  <si>
    <t>|- A38 128GB, DORADO OPPO SMARTPHONE 128GB  |- A38 128GB, NEGRO OPPO SMARTPHONE 128GB</t>
  </si>
  <si>
    <t>6032.76</t>
  </si>
  <si>
    <t>TCU950113CS8</t>
  </si>
  <si>
    <t>TIENDAS CUADRA</t>
  </si>
  <si>
    <t>|- BOLSA DE PAPEL  |- ZAPATO ZAPATO BECERRO MURRAY MIEL TALLA 26</t>
  </si>
  <si>
    <t>3271.98</t>
  </si>
  <si>
    <t>|- CHICOTE ACELERADOR HONDA FIT 1.5 - L4 2001-2008 CAHSA</t>
  </si>
  <si>
    <t>534.48</t>
  </si>
  <si>
    <t>ZMC960801538</t>
  </si>
  <si>
    <t>ZARA MEXICO CONTRATO 1</t>
  </si>
  <si>
    <t>|- CAZADORA</t>
  </si>
  <si>
    <t>1292.24</t>
  </si>
  <si>
    <t>139825788818</t>
  </si>
  <si>
    <t>202302936645</t>
  </si>
  <si>
    <t>202302931273</t>
  </si>
  <si>
    <t>INV264779735</t>
  </si>
  <si>
    <t>202407_I_E-84-2805822_139825788818.pdf</t>
  </si>
  <si>
    <t>202407_I_E-74-3093319_202302936645.pdf</t>
  </si>
  <si>
    <t>202407_I_E-74-3093319_202302931273.pdf</t>
  </si>
  <si>
    <t>202407_I_E-ZVC110421C76_INV264779735.pdf</t>
  </si>
  <si>
    <t>|- Pikmin Bloom 1200 Coins</t>
  </si>
  <si>
    <t>IVA Adquisición de activos</t>
  </si>
  <si>
    <t>IVA Adquisición gastos</t>
  </si>
  <si>
    <t>Tipo operación</t>
  </si>
  <si>
    <t>Depreciable</t>
  </si>
  <si>
    <t>Costo de servicios</t>
  </si>
  <si>
    <t>Gasto</t>
  </si>
  <si>
    <t>Costo de ventas</t>
  </si>
  <si>
    <t>Aplicaicón de retenciones de IVA</t>
  </si>
  <si>
    <t xml:space="preserve">IVA Retenido por pagar en declaración </t>
  </si>
  <si>
    <t>IVA Retenido Pagado Acreditable</t>
  </si>
  <si>
    <t>Total Retención de ISR</t>
  </si>
  <si>
    <t>Retención de ISR</t>
  </si>
  <si>
    <t>Total Retención de IVA</t>
  </si>
  <si>
    <t>Retención de IVA</t>
  </si>
  <si>
    <t>Presentada sin operación</t>
  </si>
  <si>
    <t>Presentada en ceros</t>
  </si>
  <si>
    <t>Actualización (No Deduc)</t>
  </si>
  <si>
    <t>Recargos (Deduc)</t>
  </si>
  <si>
    <t>Brenda Martínez Flores</t>
  </si>
  <si>
    <t>Fecha baja</t>
  </si>
  <si>
    <t>202408-I_E-SCS160714-S394.xml</t>
  </si>
  <si>
    <t>394</t>
  </si>
  <si>
    <t>S394</t>
  </si>
  <si>
    <t>D5E792B5-63F6-41FB-99EA-A5DC3FEA64DE</t>
  </si>
  <si>
    <t>2024-08-01T16:29:21</t>
  </si>
  <si>
    <t>202408-I_E-SCS160714-S395.xml</t>
  </si>
  <si>
    <t>S395</t>
  </si>
  <si>
    <t>4A25BB32-59D3-4F7D-A2E5-978CD2BFBF1A</t>
  </si>
  <si>
    <t>2024-08-08T18:00:24</t>
  </si>
  <si>
    <t>202408-I_E-SCS160714-S396.xml</t>
  </si>
  <si>
    <t>396</t>
  </si>
  <si>
    <t>S396</t>
  </si>
  <si>
    <t>8BD30D80-734C-491D-8160-00AE72D8B0B7</t>
  </si>
  <si>
    <t>2024-08-09T22:04:19</t>
  </si>
  <si>
    <t>202408-I_E-SCS160714-S397.xml</t>
  </si>
  <si>
    <t>397</t>
  </si>
  <si>
    <t>S397</t>
  </si>
  <si>
    <t>3935B317-FF26-4615-AF15-851D48041F3F</t>
  </si>
  <si>
    <t>2024-08-12T16:38:12</t>
  </si>
  <si>
    <t>202408-I_E-SCS160714-S399.xml</t>
  </si>
  <si>
    <t>399</t>
  </si>
  <si>
    <t>S399</t>
  </si>
  <si>
    <t>DC499AD8-5F5A-41F0-83BD-B84F3262AA9E</t>
  </si>
  <si>
    <t>2024-08-16T16:55:39</t>
  </si>
  <si>
    <t>202408-I_E-SCS160714-S400.xml</t>
  </si>
  <si>
    <t>400</t>
  </si>
  <si>
    <t>S400</t>
  </si>
  <si>
    <t>C8EADBB4-2802-40C6-AE73-B27BF321F767</t>
  </si>
  <si>
    <t>2024-08-16T17:01:18</t>
  </si>
  <si>
    <t>202408-I_E-SCS160714-S401.xml</t>
  </si>
  <si>
    <t>401</t>
  </si>
  <si>
    <t>S401</t>
  </si>
  <si>
    <t>12771ABB-4A66-4E98-AB69-084B44530E96</t>
  </si>
  <si>
    <t>2024-08-19T15:14:09</t>
  </si>
  <si>
    <t>202408-I_E-SCS160714-S402.xml</t>
  </si>
  <si>
    <t>402</t>
  </si>
  <si>
    <t>S402</t>
  </si>
  <si>
    <t>2302F35B-56F1-477E-9108-C384367833FB</t>
  </si>
  <si>
    <t>2024-08-23T15:53:05</t>
  </si>
  <si>
    <t>202408-I_E-SCS160714-S403.xml</t>
  </si>
  <si>
    <t>403</t>
  </si>
  <si>
    <t>S403</t>
  </si>
  <si>
    <t>7E768A52-922D-482E-8958-35FAEA309E72</t>
  </si>
  <si>
    <t>2024-08-30T17:41:42</t>
  </si>
  <si>
    <t>202408-P_E-SCS160714-SPAG78.xml</t>
  </si>
  <si>
    <t>78</t>
  </si>
  <si>
    <t>SPAG78</t>
  </si>
  <si>
    <t>5D917A6B-7194-4511-A87D-6418D0CCD71C</t>
  </si>
  <si>
    <t>2024-08-16T17:09:49</t>
  </si>
  <si>
    <t>202408-P_E-SCS160714-SPAG79.xml</t>
  </si>
  <si>
    <t>79</t>
  </si>
  <si>
    <t>SPAG79</t>
  </si>
  <si>
    <t>190E39B2-49DD-4731-AB94-0A5370C2A166</t>
  </si>
  <si>
    <t>2024-08-19T18:44:43</t>
  </si>
  <si>
    <t>|- Asesoria en Impermeabilización BA Tulyehualco 02</t>
  </si>
  <si>
    <t>|- Asesoria en Impermeabilización BA Tulyehualco 03</t>
  </si>
  <si>
    <t>|- Servicios de contabilidad y declaraciones fiscales, nómina y expedientes de recursos humanos para el corporativo Nutridelmar correspondientes al mes de Julio de 2024. Incluye los RFC QUOA5308042F9, QUPA890206JW7 y NUT970916NH6.</t>
  </si>
  <si>
    <t>2024.67</t>
  </si>
  <si>
    <t>|- Suscripción mensual servidor virtual plan Profesional, vigencia del 15 de Agosto al 14 de Septiembre 2024, incluye respaldo de información.</t>
  </si>
  <si>
    <t>|- Servicio de consultoría, soporte Aspel y tareas relacionadas del 15 de julio al 14 de agosto de 2024.</t>
  </si>
  <si>
    <t>|- Asesoría en redes contra incendio Axomiatla.</t>
  </si>
  <si>
    <t>|- Asesoria en trabajos sellado de techumbre BA Tulyehualco.</t>
  </si>
  <si>
    <t>|- Asesoría en piso epóxico, líneas periféricas y desmantelamiento de equipo panificación.</t>
  </si>
  <si>
    <t>IPC010827GM9</t>
  </si>
  <si>
    <t>INGENIEROS, PROYECTISTAS Y CONSTRUCTORES VIRTUAL</t>
  </si>
  <si>
    <t>08-2024</t>
  </si>
  <si>
    <t>202408-I_E-AME860107-B13204.xml</t>
  </si>
  <si>
    <t>13204</t>
  </si>
  <si>
    <t>B13204</t>
  </si>
  <si>
    <t>D9951B19-B507-4963-97DD-ECC024FC3404</t>
  </si>
  <si>
    <t>2024-08-27T01:00:00</t>
  </si>
  <si>
    <t>202408-I_E-BII931004-JUL7511350055286517.xml</t>
  </si>
  <si>
    <t>JUL75113</t>
  </si>
  <si>
    <t>JUL7511350055286517</t>
  </si>
  <si>
    <t>a3a32c85-d97e-4d8e-b04f-c4ce318a3ea4</t>
  </si>
  <si>
    <t>2024-08-02T17:04:47</t>
  </si>
  <si>
    <t>202408-I_E-BSI200220-A52182.xml</t>
  </si>
  <si>
    <t>52182</t>
  </si>
  <si>
    <t>A52182</t>
  </si>
  <si>
    <t>5f136d32-0688-479b-b3d8-31429b80af4c</t>
  </si>
  <si>
    <t>2024-08-13T17:03:04</t>
  </si>
  <si>
    <t>202408-I_E-CAVA690802-A5513.xml</t>
  </si>
  <si>
    <t>5513</t>
  </si>
  <si>
    <t>A5513</t>
  </si>
  <si>
    <t>823bebc2-760e-4141-b473-dfa83e7053c6</t>
  </si>
  <si>
    <t>2024-08-31T12:46:07</t>
  </si>
  <si>
    <t>202408-I_E-CCF121101-C23267653.xml</t>
  </si>
  <si>
    <t>23267653</t>
  </si>
  <si>
    <t>C23267653</t>
  </si>
  <si>
    <t>692E123F-E4DD-4BD5-A1ED-B3A70E03FC0C</t>
  </si>
  <si>
    <t>2024-08-13T15:13:59</t>
  </si>
  <si>
    <t>202408-I_E-CFC110121-FV.xml</t>
  </si>
  <si>
    <t>B27C9014-1183-4461-AECD-79464316FA21</t>
  </si>
  <si>
    <t>2024-08-06T20:00:08</t>
  </si>
  <si>
    <t>202408-I_E-DLI931201-LWFM2463729.xml</t>
  </si>
  <si>
    <t>2463729</t>
  </si>
  <si>
    <t>LWFM2463729</t>
  </si>
  <si>
    <t>03C97F0E-23F5-5157-AB58-9EBEFF00F36F</t>
  </si>
  <si>
    <t>2024-08-20T22:24:11</t>
  </si>
  <si>
    <t>202408-I_E-DLI931201-LWFM2463978.xml</t>
  </si>
  <si>
    <t>2463978</t>
  </si>
  <si>
    <t>LWFM2463978</t>
  </si>
  <si>
    <t>875AE501-3A55-5BEB-B575-2E97201A7689</t>
  </si>
  <si>
    <t>2024-08-21T23:41:06</t>
  </si>
  <si>
    <t>202408-I_E-DLI931201-LWFM2463979.xml</t>
  </si>
  <si>
    <t>2463979</t>
  </si>
  <si>
    <t>LWFM2463979</t>
  </si>
  <si>
    <t>775C679E-AAD0-5646-8773-2A8A6AFFABBA</t>
  </si>
  <si>
    <t>2024-08-21T23:42:06</t>
  </si>
  <si>
    <t>202408-I_E-DLI931201-LWFM2465566.xml</t>
  </si>
  <si>
    <t>2465566</t>
  </si>
  <si>
    <t>LWFM2465566</t>
  </si>
  <si>
    <t>5E7C3E28-9A91-5878-AE46-CC8111F292CD</t>
  </si>
  <si>
    <t>2024-08-27T17:46:08</t>
  </si>
  <si>
    <t>202408-I_E-DLI931201-LWFM2465568.xml</t>
  </si>
  <si>
    <t>2465568</t>
  </si>
  <si>
    <t>LWFM2465568</t>
  </si>
  <si>
    <t>7C65B617-53EA-5662-8108-09C3A943F639</t>
  </si>
  <si>
    <t>2024-08-27T17:47:24</t>
  </si>
  <si>
    <t>202408-I_E-DLI931201-LWFM2465570.xml</t>
  </si>
  <si>
    <t>2465570</t>
  </si>
  <si>
    <t>LWFM2465570</t>
  </si>
  <si>
    <t>C9F0A0DA-1645-595B-9D9B-FCEC2E56BC6B</t>
  </si>
  <si>
    <t>2024-08-27T17:48:01</t>
  </si>
  <si>
    <t>202408-I_E-DSA130408-TER74015474.xml</t>
  </si>
  <si>
    <t>TER</t>
  </si>
  <si>
    <t>74015474</t>
  </si>
  <si>
    <t>TER74015474</t>
  </si>
  <si>
    <t>4958CB3A-A599-5B06-ACF0-AEB667EB25A2</t>
  </si>
  <si>
    <t>2024-08-05T23:35:56</t>
  </si>
  <si>
    <t>202408-I_E-FAR000207-WFAC234431.xml</t>
  </si>
  <si>
    <t>234431</t>
  </si>
  <si>
    <t>WFAC234431</t>
  </si>
  <si>
    <t>0760322B-78A8-4597-A0B3-C63F27DF3E85</t>
  </si>
  <si>
    <t>2024-08-03T08:26:00</t>
  </si>
  <si>
    <t>202408-I_E-FAR000207-WFAC234830.xml</t>
  </si>
  <si>
    <t>234830</t>
  </si>
  <si>
    <t>WFAC234830</t>
  </si>
  <si>
    <t>81C9469E-3728-4860-B47F-B6BD54F32744</t>
  </si>
  <si>
    <t>2024-08-06T17:05:05</t>
  </si>
  <si>
    <t>202408-I_E-FAR000207-WFAC235502.xml</t>
  </si>
  <si>
    <t>235502</t>
  </si>
  <si>
    <t>WFAC235502</t>
  </si>
  <si>
    <t>9BEB3B65-71E5-45D6-B630-76573B34261D</t>
  </si>
  <si>
    <t>2024-08-21T20:44:40</t>
  </si>
  <si>
    <t>202408-I_E-FAR000207-WFAC235672.xml</t>
  </si>
  <si>
    <t>235672</t>
  </si>
  <si>
    <t>WFAC235672</t>
  </si>
  <si>
    <t>01DC9B99-605A-43C2-8A54-E2CA110B4225</t>
  </si>
  <si>
    <t>2024-08-21T20:45:57</t>
  </si>
  <si>
    <t>202408-I_E-FRP890718-B220823.xml</t>
  </si>
  <si>
    <t>220823</t>
  </si>
  <si>
    <t>B220823</t>
  </si>
  <si>
    <t>DDA4E871-07EC-49C1-AA16-6CB886CDD35D</t>
  </si>
  <si>
    <t>2024-08-02T11:40:50</t>
  </si>
  <si>
    <t>202408-I_E-FRP890718-B220884.xml</t>
  </si>
  <si>
    <t>220884</t>
  </si>
  <si>
    <t>B220884</t>
  </si>
  <si>
    <t>818B2A37-A57E-4432-A2EF-7AE713D9A366</t>
  </si>
  <si>
    <t>2024-08-03T09:43:19</t>
  </si>
  <si>
    <t>202408-I_E-GEM850101-110205363101001000029174679158082232.xml</t>
  </si>
  <si>
    <t>110205363</t>
  </si>
  <si>
    <t>101001000029174679158082232</t>
  </si>
  <si>
    <t>110205363101001000029174679158082232</t>
  </si>
  <si>
    <t>184CB913-3C1D-4E98-B9B7-161F80D91209</t>
  </si>
  <si>
    <t>2024-08-05T18:00:33</t>
  </si>
  <si>
    <t>202408-I_E-GOVG750224-A12585.xml</t>
  </si>
  <si>
    <t>12585</t>
  </si>
  <si>
    <t>A12585</t>
  </si>
  <si>
    <t>2fa69e17-1b02-453b-9fdb-c35e92ecd135</t>
  </si>
  <si>
    <t>2024-08-06T14:59:37</t>
  </si>
  <si>
    <t>202408-I_E-IEA120222-FFNZ7681.xml</t>
  </si>
  <si>
    <t>7681</t>
  </si>
  <si>
    <t>FFNZ7681</t>
  </si>
  <si>
    <t>D98E3605-1F40-4423-A11F-2D181CCC9C33</t>
  </si>
  <si>
    <t>2024-08-20T22:26:00</t>
  </si>
  <si>
    <t>202408-I_E-IMS421231-A202407-C4247543109-05082024-913230.xml</t>
  </si>
  <si>
    <t>202407-C4247543109-05082024-913230</t>
  </si>
  <si>
    <t>A202407-C4247543109-05082024-913230</t>
  </si>
  <si>
    <t>5F264669-6415-4647-BAD4-BC0715F72DA4</t>
  </si>
  <si>
    <t>2024-08-08T14:11:04</t>
  </si>
  <si>
    <t>202408-I_E-IRA060907-MCHII18926.xml</t>
  </si>
  <si>
    <t>18926</t>
  </si>
  <si>
    <t>MCHII18926</t>
  </si>
  <si>
    <t>cb76adfd-031e-439c-910e-be33013379ce</t>
  </si>
  <si>
    <t>2024-08-19T14:10:24</t>
  </si>
  <si>
    <t>202408-I_E-LPS061003-FV34573.xml</t>
  </si>
  <si>
    <t>34573</t>
  </si>
  <si>
    <t>FV34573</t>
  </si>
  <si>
    <t>9254EF2F-4AD0-4BB2-A814-568AA562129D</t>
  </si>
  <si>
    <t>2024-08-12T12:04:40</t>
  </si>
  <si>
    <t>202408-I_E-MACO871212-ROM2184.xml</t>
  </si>
  <si>
    <t>ROM</t>
  </si>
  <si>
    <t>2184</t>
  </si>
  <si>
    <t>ROM2184</t>
  </si>
  <si>
    <t>39716014-fc72-42a5-91f1-2ae89d3e35e6</t>
  </si>
  <si>
    <t>2024-08-05T20:15:37</t>
  </si>
  <si>
    <t>202408-I_E-MOD041014-GV2403543.xml</t>
  </si>
  <si>
    <t>GV240</t>
  </si>
  <si>
    <t>3543</t>
  </si>
  <si>
    <t>GV2403543</t>
  </si>
  <si>
    <t>2edb76f3-81ca-8822-722b-aae7c0d942eb</t>
  </si>
  <si>
    <t>2024-08-04T18:55:19</t>
  </si>
  <si>
    <t>202408-I_E-NME110513-MOP160672.xml</t>
  </si>
  <si>
    <t>MOP</t>
  </si>
  <si>
    <t>160672</t>
  </si>
  <si>
    <t>MOP160672</t>
  </si>
  <si>
    <t>8E24309C-89A9-40BC-A1D7-D42280ED385B</t>
  </si>
  <si>
    <t>2024-08-18T17:10:01</t>
  </si>
  <si>
    <t>202408-I_E-NME110513-MOP162094.xml</t>
  </si>
  <si>
    <t>162094</t>
  </si>
  <si>
    <t>MOP162094</t>
  </si>
  <si>
    <t>BBC9E0DF-DF60-4474-88A6-B955D6145CD6</t>
  </si>
  <si>
    <t>2024-08-29T16:22:20</t>
  </si>
  <si>
    <t>202408-I_E-NWM970924-IBAEV270212.xml</t>
  </si>
  <si>
    <t>270212</t>
  </si>
  <si>
    <t>IBAEV270212</t>
  </si>
  <si>
    <t>1C13ACD5-2B52-4BD2-9DA4-C8633B359C35</t>
  </si>
  <si>
    <t>2024-08-01T08:40:50</t>
  </si>
  <si>
    <t>202408-I_E-NWM970924-IBAEV271061.xml</t>
  </si>
  <si>
    <t>271061</t>
  </si>
  <si>
    <t>IBAEV271061</t>
  </si>
  <si>
    <t>1DB4CF24-40A2-4F2D-B9C1-7BFFC88A5F17</t>
  </si>
  <si>
    <t>2024-08-21T22:37:31</t>
  </si>
  <si>
    <t>202408-I_E-NWM970924-IBAEV271668.xml</t>
  </si>
  <si>
    <t>271668</t>
  </si>
  <si>
    <t>IBAEV271668</t>
  </si>
  <si>
    <t>525EC5B6-6A67-4A42-9382-C8729E2050FF</t>
  </si>
  <si>
    <t>2024-08-30T14:41:56</t>
  </si>
  <si>
    <t>202408-I_E-NWM970924-IBAII208750.xml</t>
  </si>
  <si>
    <t>208750</t>
  </si>
  <si>
    <t>IBAII208750</t>
  </si>
  <si>
    <t>35BF2B20-6F63-4965-99D2-529BDA94EA04</t>
  </si>
  <si>
    <t>2024-08-29T13:28:21</t>
  </si>
  <si>
    <t>202408-I_E-NWM970924-ICAGB581999.xml</t>
  </si>
  <si>
    <t>581999</t>
  </si>
  <si>
    <t>ICAGB581999</t>
  </si>
  <si>
    <t>CBF13A2B-A6D1-455B-AAE9-D686810786C6</t>
  </si>
  <si>
    <t>2024-08-21T22:38:56</t>
  </si>
  <si>
    <t>202408-I_E-NWM970924-IWADI1123487.xml</t>
  </si>
  <si>
    <t>IWADI</t>
  </si>
  <si>
    <t>1123487</t>
  </si>
  <si>
    <t>IWADI1123487</t>
  </si>
  <si>
    <t>A3FBB6BF-FC1F-4FD7-B885-A6FD369DE5C7</t>
  </si>
  <si>
    <t>2024-08-16T12:50:14</t>
  </si>
  <si>
    <t>202408-I_E-NWM970924-IWAJT674697.xml</t>
  </si>
  <si>
    <t>674697</t>
  </si>
  <si>
    <t>IWAJT674697</t>
  </si>
  <si>
    <t>B22BE094-1AC2-45A0-AA6C-D6507D07DB20</t>
  </si>
  <si>
    <t>2024-08-03T10:19:35</t>
  </si>
  <si>
    <t>202408-I_E-ODM950324-POSM7021347.xml</t>
  </si>
  <si>
    <t>POSM</t>
  </si>
  <si>
    <t>7021347</t>
  </si>
  <si>
    <t>POSM7021347</t>
  </si>
  <si>
    <t>15E91DFF-91C2-C643-B350-A797F34B83CD</t>
  </si>
  <si>
    <t>2024-08-10T16:02:50</t>
  </si>
  <si>
    <t>202408-I_E-PCO091020-W62748.xml</t>
  </si>
  <si>
    <t>62748</t>
  </si>
  <si>
    <t>W62748</t>
  </si>
  <si>
    <t>b1c7ba8f-2a04-4407-b723-6ea5c308c1eb</t>
  </si>
  <si>
    <t>2024-08-05T15:49:52</t>
  </si>
  <si>
    <t>202408-I_E-PCZ071128-MEXAB3FAC000466525.xml</t>
  </si>
  <si>
    <t>3FAC000466525</t>
  </si>
  <si>
    <t>MEXAB3FAC000466525</t>
  </si>
  <si>
    <t>62C2EA42-D422-4E59-9545-DB6C9D2DFA12</t>
  </si>
  <si>
    <t>2024-08-03T10:23:08</t>
  </si>
  <si>
    <t>202408-I_E-RIPD920128-EXT1631.xml</t>
  </si>
  <si>
    <t>EXT</t>
  </si>
  <si>
    <t>1631</t>
  </si>
  <si>
    <t>EXT1631</t>
  </si>
  <si>
    <t>B9E2F742-78EE-4800-A55D-275B8718B0A8</t>
  </si>
  <si>
    <t>2024-08-01T15:21:01</t>
  </si>
  <si>
    <t>202408-I_E-ROCF751117-FA14247.xml</t>
  </si>
  <si>
    <t>FA</t>
  </si>
  <si>
    <t>14247</t>
  </si>
  <si>
    <t>FA14247</t>
  </si>
  <si>
    <t>CB4FDFAE-45F9-D14E-BD39-6F0F08D834A0</t>
  </si>
  <si>
    <t>2024-08-20T09:19:15</t>
  </si>
  <si>
    <t>202408-I_E-SBA000820-4BAR27703.xml</t>
  </si>
  <si>
    <t>27703</t>
  </si>
  <si>
    <t>4BAR27703</t>
  </si>
  <si>
    <t>7BC1CDC2-CE6F-4326-B3FA-2C1CF6BEF2F9</t>
  </si>
  <si>
    <t>2024-08-21T09:16:05</t>
  </si>
  <si>
    <t>202408-I_E-SBA000820-4BAR27843.xml</t>
  </si>
  <si>
    <t>27843</t>
  </si>
  <si>
    <t>4BAR27843</t>
  </si>
  <si>
    <t>0C395D3F-ABF4-49EA-B4AE-DF6B8893827D</t>
  </si>
  <si>
    <t>2024-08-23T11:01:15</t>
  </si>
  <si>
    <t>202408-I_E-SGT000310-4TEC23031.xml</t>
  </si>
  <si>
    <t>23031</t>
  </si>
  <si>
    <t>4TEC23031</t>
  </si>
  <si>
    <t>6F0C965C-8BF3-4C35-A178-6ABDB666B827</t>
  </si>
  <si>
    <t>2024-08-26T11:01:37</t>
  </si>
  <si>
    <t>202408-I_E-SHA080123-HWEB66075.xml</t>
  </si>
  <si>
    <t>HWEB</t>
  </si>
  <si>
    <t>66075</t>
  </si>
  <si>
    <t>HWEB66075</t>
  </si>
  <si>
    <t>7a26e59b-3076-42e6-8f96-acb090d5f6d8</t>
  </si>
  <si>
    <t>2024-08-19T14:32:03</t>
  </si>
  <si>
    <t>202408-I_E-SHE190630-FSSC248658.xml</t>
  </si>
  <si>
    <t>FSSC</t>
  </si>
  <si>
    <t>248658</t>
  </si>
  <si>
    <t>FSSC248658</t>
  </si>
  <si>
    <t>ABAE348D-B5D9-405B-8DF8-0A9BBDD526A4</t>
  </si>
  <si>
    <t>2024-08-27T20:46:21</t>
  </si>
  <si>
    <t>202408-I_E-SKA040907-FESKA0000005501.xml</t>
  </si>
  <si>
    <t>FESKA</t>
  </si>
  <si>
    <t>0000005501</t>
  </si>
  <si>
    <t>FESKA0000005501</t>
  </si>
  <si>
    <t>8BE865B0-7428-4CFD-BF7C-6B13190BB964</t>
  </si>
  <si>
    <t>2024-08-29T14:26:15</t>
  </si>
  <si>
    <t>202408-I_E-SLI010507-LYWB158897.xml</t>
  </si>
  <si>
    <t>158897</t>
  </si>
  <si>
    <t>LYWB158897</t>
  </si>
  <si>
    <t>87e378d0-494b-40ab-a001-a3af52da76b7</t>
  </si>
  <si>
    <t>2024-08-09T11:01:50</t>
  </si>
  <si>
    <t>202408-I_E-SSM860317-W462306.xml</t>
  </si>
  <si>
    <t>W4</t>
  </si>
  <si>
    <t>62306</t>
  </si>
  <si>
    <t>W462306</t>
  </si>
  <si>
    <t>cb8e85e5-8fe3-4d88-986f-386032ca24ff</t>
  </si>
  <si>
    <t>2024-08-08T15:55:35</t>
  </si>
  <si>
    <t>202408-I_E-TME840315-FMM130124080182043.xml</t>
  </si>
  <si>
    <t>130124080182043</t>
  </si>
  <si>
    <t>FMM130124080182043</t>
  </si>
  <si>
    <t>dedf3fed-b3e2-4518-880f-7362287532e2</t>
  </si>
  <si>
    <t>2024-08-25T20:08:48</t>
  </si>
  <si>
    <t>202408-I_E-TTB040915-AEC1136.xml</t>
  </si>
  <si>
    <t>1136</t>
  </si>
  <si>
    <t>AEC1136</t>
  </si>
  <si>
    <t>F92353E8-64CD-11EF-B119-00155D014009</t>
  </si>
  <si>
    <t>2024-08-27T17:42:06</t>
  </si>
  <si>
    <t>202408-I_E-VLM970313-TPD920.xml</t>
  </si>
  <si>
    <t>TPD</t>
  </si>
  <si>
    <t>920</t>
  </si>
  <si>
    <t>TPD920</t>
  </si>
  <si>
    <t>ef504736-9916-40cc-ad74-87b39f02744b</t>
  </si>
  <si>
    <t>2024-08-05T18:43:32</t>
  </si>
  <si>
    <t>202408_I_E-84-2805822_216837919464.pdf</t>
  </si>
  <si>
    <t>216837919464</t>
  </si>
  <si>
    <t>202408_I_E-74-3093319_202302957419.pdf</t>
  </si>
  <si>
    <t>202302957419</t>
  </si>
  <si>
    <t>202408_I_E-74-3093319_202302969522.pdf</t>
  </si>
  <si>
    <t>202302969522</t>
  </si>
  <si>
    <t>202408_I_E-ZVC110421C76_INV268819303.pdf</t>
  </si>
  <si>
    <t>INV268819303</t>
  </si>
  <si>
    <t>|- ASPEL KIT DE USO INTERNO PARA DISTRIBUID - KIT-UI</t>
  </si>
  <si>
    <t>459.00</t>
  </si>
  <si>
    <t>216.55</t>
  </si>
  <si>
    <t>BSI2002209J4</t>
  </si>
  <si>
    <t>BRO A SIS</t>
  </si>
  <si>
    <t>|- Collar de Recuperación para Perro</t>
  </si>
  <si>
    <t>238.79</t>
  </si>
  <si>
    <t>CAVA6908027TA</t>
  </si>
  <si>
    <t>MARIA DE LOS ANGELES CARRILLO VALDES</t>
  </si>
  <si>
    <t>|- PLACA 2-U INT  |- TOMA USB  |- LAMPARA DE LED  16W 6500°  |- DOWN LINHT 18W FLWT 6500K  |- TIMBRE INALAMBRICO 20 TON  |- REFLECTOR DE LEDS 50W 6500°  |- FOTOCELDA 115V  |- SENSOR DE MOVIMIENTO 360°</t>
  </si>
  <si>
    <t>3442.25</t>
  </si>
  <si>
    <t>|- TOALLA LA JOSEFINA 1 PZA  |- CALCETA WILSON 6 PR</t>
  </si>
  <si>
    <t>|- TREDA ORAL 20 TAB 2368  |- SILKA MEDIC GEL 30 G GEL 5398</t>
  </si>
  <si>
    <t>321.00</t>
  </si>
  <si>
    <t>279.31</t>
  </si>
  <si>
    <t>|- EXT 2 A OS ELECTRONICA TV</t>
  </si>
  <si>
    <t>1120.48</t>
  </si>
  <si>
    <t>|- 50QD6N PANTALLA 4K UHD HISENSE, 50</t>
  </si>
  <si>
    <t>8003.45</t>
  </si>
  <si>
    <t>|- BOCINA PORT TIL JBL JBLCHARGE5GR, GRIS</t>
  </si>
  <si>
    <t>3188.79</t>
  </si>
  <si>
    <t>DSA130408AM2</t>
  </si>
  <si>
    <t>DIGITAL SOLUTIONS AMERICAS</t>
  </si>
  <si>
    <t>|- Tarifa</t>
  </si>
  <si>
    <t>189.63</t>
  </si>
  <si>
    <t>|- ELECT ORA LIM 500ML  |- ELECT ORA UVA 500ML  |- ELEC MORA AZUL 500ML</t>
  </si>
  <si>
    <t>66.00</t>
  </si>
  <si>
    <t>|- JERINGA P-INSULINA 1  |- JERINGA DESECHABLE 3  |- JERINGA DESECHABLE 5</t>
  </si>
  <si>
    <t>65.52</t>
  </si>
  <si>
    <t>|- AMBROXOL-DEXT 225-22  |- AC ASCORBICO-ZINC 10</t>
  </si>
  <si>
    <t>205.00</t>
  </si>
  <si>
    <t>|- AMBROXOL-DEXT 225-22  |- CARAMELOS SIMILYPTUS  |- DEXT-GUAI 120ML AD</t>
  </si>
  <si>
    <t>87.97</t>
  </si>
  <si>
    <t>|- TAQUETE DE PLASTICO   3-8  (AZUL)  THORSMAN  |- BROCA P-CONCRETO 3-8  * 6" 890612 GREENFIELD  |- PIJA HEXAGONAL PUNTA DE BROCA 1-4  *  2"</t>
  </si>
  <si>
    <t>162.55</t>
  </si>
  <si>
    <t>|- PIJA C-EXTRAPLANA P-BROCA 8 * 1  KLATH  |- PIJA C-EXTRAPLANA P-BROCA 8 * 3-4  KLATH</t>
  </si>
  <si>
    <t>90.99</t>
  </si>
  <si>
    <t>196.00</t>
  </si>
  <si>
    <t>GOVG750224DY6</t>
  </si>
  <si>
    <t>GABRIELA GONZALEZ VELAZCO</t>
  </si>
  <si>
    <t>|- Desarmador cabinet 18x2-12 mango de acetato  |- Desarmador cabinet 18x4 mango de acetato  |- Guia de nylon para cable 15 m</t>
  </si>
  <si>
    <t>118.97</t>
  </si>
  <si>
    <t>263.79</t>
  </si>
  <si>
    <t>1167.29</t>
  </si>
  <si>
    <t>346.08</t>
  </si>
  <si>
    <t>LPS061003KL7</t>
  </si>
  <si>
    <t>LLANTERA LAS PALMAS SUSPENSIONES Y MULTISERVICIOS</t>
  </si>
  <si>
    <t>|- 195-60R14 FIREHAWK 900 86H FR788  |- MONTAJE DE AUTO  |- BALANCEO DE AUTO  |- BARRA ECOVERMAR ADH 3 X 1-A ADHESIVO  |- VALVULA TR-413 STD  |- CILINDROS DE REGALO CODIGO NO APLICA GARANTIA GOLPE Y CORTE SOLO DEFECTO DE FABRICACION EL CLIENTE SE LLEVA SU LLANTA DE USO.</t>
  </si>
  <si>
    <t>1775.86</t>
  </si>
  <si>
    <t>MACO8712126G3</t>
  </si>
  <si>
    <t>OSCAR URIEL MARTINEZ CALDERON</t>
  </si>
  <si>
    <t>799.14</t>
  </si>
  <si>
    <t>MOD041014KI3</t>
  </si>
  <si>
    <t>MODATELAS</t>
  </si>
  <si>
    <t>|- POLAR ARTICO EST, DAKOTA GRIS  |- MINK CUADROS 1.50, ALABAMA CAFE  |- TAPETE MULTIUSOS, REY  |- POLAR EST. INFANTIL, PERROS FRAN  |- TERGAL VOILE COCINERO 1.40 MTS,  |- Ajuste por redondeo</t>
  </si>
  <si>
    <t>671.91</t>
  </si>
  <si>
    <t>NME110513PI3</t>
  </si>
  <si>
    <t>NETFLIX MEXICO</t>
  </si>
  <si>
    <t>|- (Streaming Services  2024-07-06 B2C-20240707115343203458 )</t>
  </si>
  <si>
    <t>257.76</t>
  </si>
  <si>
    <t>|- (Streaming Services  2024-08-18 B2C-20240819115449626624 )</t>
  </si>
  <si>
    <t>|- MOUSE ALAMBR  |- MEDICASP SH  |- E DOMICILIO  |- ZOTE BARRA  |- TALCO</t>
  </si>
  <si>
    <t>456.71</t>
  </si>
  <si>
    <t>|- ARENA BOB  |- ARENA GATO  |- E DOMICILIO</t>
  </si>
  <si>
    <t>498.28</t>
  </si>
  <si>
    <t>|- E DOMICILIO  |- H24 LRP 12  |- ARENA BOB  |- MEM MSD64G</t>
  </si>
  <si>
    <t>355.17</t>
  </si>
  <si>
    <t>|- ACUMULADOR</t>
  </si>
  <si>
    <t>2404.31</t>
  </si>
  <si>
    <t>|- FLETE PREVTA  |- MM 27K FORMU</t>
  </si>
  <si>
    <t>1111.18</t>
  </si>
  <si>
    <t>|- MANGUERA 25M  |- CONEXION  |- PRETUL PISTO</t>
  </si>
  <si>
    <t>|- TRANSPORTADO</t>
  </si>
  <si>
    <t>602.59</t>
  </si>
  <si>
    <t>ODM950324V2A</t>
  </si>
  <si>
    <t>OFFICE DEPOT DE MEXICO</t>
  </si>
  <si>
    <t>|- RENTA INTERNET 1-2HR</t>
  </si>
  <si>
    <t>12.93</t>
  </si>
  <si>
    <t>927.90</t>
  </si>
  <si>
    <t>RIPD920128B62</t>
  </si>
  <si>
    <t>DANIEL RIVAS PEREZ</t>
  </si>
  <si>
    <t>|- RALLADOR 4 CARAS  |- JABON MANOS BYE-BAC  |- CINTA TRASPARENTE CHICA  |- MECHUDO  |- PIOLA  |- EMBUDO  |- PIOLA  |- CINTA TRASPARENTE CHICA</t>
  </si>
  <si>
    <t>1814.56</t>
  </si>
  <si>
    <t>ROCF751117C61</t>
  </si>
  <si>
    <t>FELIX RAUL RODRIGUEZ CASTRO</t>
  </si>
  <si>
    <t>|- CEPILLO PARA IMPERMEABILIZAR (IXTLE)</t>
  </si>
  <si>
    <t>256.04</t>
  </si>
  <si>
    <t>259.6</t>
  </si>
  <si>
    <t>SHA080123JW0</t>
  </si>
  <si>
    <t>SERVICIO HARRIER</t>
  </si>
  <si>
    <t>259.58</t>
  </si>
  <si>
    <t>256.03</t>
  </si>
  <si>
    <t>SKA0409078V2</t>
  </si>
  <si>
    <t>SERVICIO KAFEGO</t>
  </si>
  <si>
    <t>|- MAGNA TICKET 616249</t>
  </si>
  <si>
    <t>432.67</t>
  </si>
  <si>
    <t>SSM860317TV1</t>
  </si>
  <si>
    <t>SERVICIOS SANTA MARIA</t>
  </si>
  <si>
    <t>216.47</t>
  </si>
  <si>
    <t>|- Pastilla Desodorante Bano Impek  |- Servilletas Desechable Deluxe Cloudy  |- Hisopos Bambu Ecobella  |- Desechables Vaso Plastico 8oz Eco Picnic</t>
  </si>
  <si>
    <t>77.59</t>
  </si>
  <si>
    <t>VLM970313NW5</t>
  </si>
  <si>
    <t>VF OUTDOOR MEXICO</t>
  </si>
  <si>
    <t>|- VN0A5FCCNAV 090 MN Skate SK8-Hi Navy-White, 9,</t>
  </si>
  <si>
    <t>|- 102620956 - IONOS VPS Windows XL</t>
  </si>
  <si>
    <t>Actualizaciones No deducibles</t>
  </si>
  <si>
    <t>Recargos deducibles</t>
  </si>
  <si>
    <t>Total Ret IVA</t>
  </si>
  <si>
    <t>202409-I_E-SCS160714-S404.xml</t>
  </si>
  <si>
    <t>404</t>
  </si>
  <si>
    <t>S404</t>
  </si>
  <si>
    <t>112B2D15-A421-4C79-96CF-E2BBD2B3634A</t>
  </si>
  <si>
    <t>2024-09-03T12:30:47</t>
  </si>
  <si>
    <t>202409-I_E-SCS160714-S406.xml</t>
  </si>
  <si>
    <t>406</t>
  </si>
  <si>
    <t>S406</t>
  </si>
  <si>
    <t>3D2FE44F-C5B6-4E48-BE0C-12E55AED667D</t>
  </si>
  <si>
    <t>2024-09-03T17:43:05</t>
  </si>
  <si>
    <t>202409-I_E-SCS160714-S407.xml</t>
  </si>
  <si>
    <t>407</t>
  </si>
  <si>
    <t>S407</t>
  </si>
  <si>
    <t>EF967B8B-B22C-4997-8335-3A39EF5D9E5A</t>
  </si>
  <si>
    <t>2024-09-05T14:08:55</t>
  </si>
  <si>
    <t>202409-I_E-SCS160714-S408.xml</t>
  </si>
  <si>
    <t>408</t>
  </si>
  <si>
    <t>S408</t>
  </si>
  <si>
    <t>18CF0A49-B265-42E2-9714-772309E4D278</t>
  </si>
  <si>
    <t>2024-09-05T22:01:16</t>
  </si>
  <si>
    <t>202409-I_E-SCS160714-S409.xml</t>
  </si>
  <si>
    <t>409</t>
  </si>
  <si>
    <t>S409</t>
  </si>
  <si>
    <t>8D2B6099-8A49-4416-B737-852B06069BA5</t>
  </si>
  <si>
    <t>2024-09-06T19:53:59</t>
  </si>
  <si>
    <t>202409-I_E-SCS160714-S410.xml</t>
  </si>
  <si>
    <t>410</t>
  </si>
  <si>
    <t>S410</t>
  </si>
  <si>
    <t>49438D6D-15CD-4386-B31A-0BBCBA86372C</t>
  </si>
  <si>
    <t>2024-09-09T11:02:30</t>
  </si>
  <si>
    <t>202409-I_E-SCS160714-S411.xml</t>
  </si>
  <si>
    <t>411</t>
  </si>
  <si>
    <t>S411</t>
  </si>
  <si>
    <t>86FDA5C1-A5D8-4F97-82C2-2DA2FF67F09E</t>
  </si>
  <si>
    <t>2024-09-10T15:04:55</t>
  </si>
  <si>
    <t>202409-I_E-SCS160714-S412.xml</t>
  </si>
  <si>
    <t>412</t>
  </si>
  <si>
    <t>S412</t>
  </si>
  <si>
    <t>CAD4FBE0-BDE9-46C1-8D77-77AFC165AC19</t>
  </si>
  <si>
    <t>2024-09-11T23:53:35</t>
  </si>
  <si>
    <t>202409-I_E-SCS160714-S413.xml</t>
  </si>
  <si>
    <t>413</t>
  </si>
  <si>
    <t>S413</t>
  </si>
  <si>
    <t>B379A6F3-26D6-482B-935C-A53421D708F5</t>
  </si>
  <si>
    <t>2024-09-13T15:40:44</t>
  </si>
  <si>
    <t>202409-I_E-SCS160714-S414.xml</t>
  </si>
  <si>
    <t>414</t>
  </si>
  <si>
    <t>S414</t>
  </si>
  <si>
    <t>93D6E709-045F-4126-9F39-03A61DD0B86F</t>
  </si>
  <si>
    <t>2024-09-17T09:59:48</t>
  </si>
  <si>
    <t>202409-I_E-SCS160714-S415.xml</t>
  </si>
  <si>
    <t>415</t>
  </si>
  <si>
    <t>S415</t>
  </si>
  <si>
    <t>128611B6-D37C-4E0D-A8D7-821D89852960</t>
  </si>
  <si>
    <t>2024-09-19T16:19:43</t>
  </si>
  <si>
    <t>202409-I_E-SCS160714-S416.xml</t>
  </si>
  <si>
    <t>416</t>
  </si>
  <si>
    <t>S416</t>
  </si>
  <si>
    <t>B9C46930-E32C-4F87-994D-FF16FD52284D</t>
  </si>
  <si>
    <t>2024-09-20T12:56:27</t>
  </si>
  <si>
    <t>202409-I_E-SCS160714-S417.xml</t>
  </si>
  <si>
    <t>417</t>
  </si>
  <si>
    <t>S417</t>
  </si>
  <si>
    <t>0EBFFCCC-3C62-4143-A481-F71407964F8D</t>
  </si>
  <si>
    <t>2024-09-23T14:00:59</t>
  </si>
  <si>
    <t>202409-I_E-SCS160714-S418.xml</t>
  </si>
  <si>
    <t>418</t>
  </si>
  <si>
    <t>S418</t>
  </si>
  <si>
    <t>238DDF48-0A33-49AD-8EAB-ABE8BAB6CA94</t>
  </si>
  <si>
    <t>2024-09-30T11:22:54</t>
  </si>
  <si>
    <t>202409-P_E-SCS160714-SPAG80.xml</t>
  </si>
  <si>
    <t>80</t>
  </si>
  <si>
    <t>SPAG80</t>
  </si>
  <si>
    <t>510E3B34-6238-467C-B998-E8EF27427293</t>
  </si>
  <si>
    <t>2024-09-04T22:49:58</t>
  </si>
  <si>
    <t>202409-P_E-SCS160714-SPAG81.xml</t>
  </si>
  <si>
    <t>81</t>
  </si>
  <si>
    <t>SPAG81</t>
  </si>
  <si>
    <t>B3FB6FC0-8481-4B6A-A5F7-7779ED30374C</t>
  </si>
  <si>
    <t>2024-09-06T20:00:34</t>
  </si>
  <si>
    <t>202409-P_E-SCS160714-SPAG82.xml</t>
  </si>
  <si>
    <t>82</t>
  </si>
  <si>
    <t>SPAG82</t>
  </si>
  <si>
    <t>F79ED423-A774-415D-8203-F357B518766B</t>
  </si>
  <si>
    <t>2024-09-06T20:35:56</t>
  </si>
  <si>
    <t>202409-P_E-SCS160714-SPAG83.xml</t>
  </si>
  <si>
    <t>83</t>
  </si>
  <si>
    <t>SPAG83</t>
  </si>
  <si>
    <t>8547FE73-7F95-4663-BE5F-823D73023D0F</t>
  </si>
  <si>
    <t>2024-09-10T16:35:09</t>
  </si>
  <si>
    <t>202409-P_E-SCS160714-SPAG84.xml</t>
  </si>
  <si>
    <t>84</t>
  </si>
  <si>
    <t>SPAG84</t>
  </si>
  <si>
    <t>4773BAC0-678F-4214-A323-2A336A982B6E</t>
  </si>
  <si>
    <t>2024-09-23T13:56:06</t>
  </si>
  <si>
    <t>202409-P_E-SCS160714-SPAG85.xml</t>
  </si>
  <si>
    <t>85</t>
  </si>
  <si>
    <t>SPAG85</t>
  </si>
  <si>
    <t>A2D54DC7-246D-47A2-9399-73F7E4D87DAF</t>
  </si>
  <si>
    <t>2024-09-24T14:15:54</t>
  </si>
  <si>
    <t>|- Asesoria en muros sólidos block y sellador SC Aeropuerto.</t>
  </si>
  <si>
    <t>|- Licencia virtual del sistema Aspel-NOI v11.0 par 2 usuarios. Clave de activación XX182XX5XX652XX. Aplica 10% de descuento impactado al precio.</t>
  </si>
  <si>
    <t>6767.52</t>
  </si>
  <si>
    <t>|- Paquete de 1000 timbres Aspel con folio 10858747.</t>
  </si>
  <si>
    <t>1239.00</t>
  </si>
  <si>
    <t>|- Servicios de contabilidad y declaraciones fiscales, nómina y expedientes de recursos humanos para el corporativo Nutridelmar correspondientes al mes de Agosot de 2024. Incluye los RFC QUOA5308042F9, QUPA890206JW7 y NUT970916NH6.</t>
  </si>
  <si>
    <t>|- Complemento de trabajos de mantenimiento autorizados.</t>
  </si>
  <si>
    <t>2485.24</t>
  </si>
  <si>
    <t>|- Adicionales de bodega Tlalnepantla.</t>
  </si>
  <si>
    <t>7980.00</t>
  </si>
  <si>
    <t>445.68</t>
  </si>
  <si>
    <t>|- Suscripción mensual servidor virtual plan Profesional, vigencia del 15 de Septiembre al 14 de Octubre 2024, incluye respaldo de información.</t>
  </si>
  <si>
    <t>|- Asesoria en redes SCI en SC Las Aguilas.</t>
  </si>
  <si>
    <t>|- Asesoria en aplicación de soldadura Municipio Libre.</t>
  </si>
  <si>
    <t>3500.00</t>
  </si>
  <si>
    <t>|- Asesoria en tuberias de redes hidráulicas bypass Cuernavaca</t>
  </si>
  <si>
    <t>NAVN770410AH8</t>
  </si>
  <si>
    <t>NORMA NARVAEZ VASQUEZ</t>
  </si>
  <si>
    <t>|- Licencia de actualización de Aspel-COI para 2 usuarios.  |- Instalación y configuración de software, incluye traducción de información hasta 5 empresas e instalación en máximo 2 equipos terminales.  |- Paquete de 50 timbres aspel.</t>
  </si>
  <si>
    <t>8328.00</t>
  </si>
  <si>
    <t>|- Instalación de sistema hidronuematico completo BAE Vientos Ixtapaluca.</t>
  </si>
  <si>
    <t>09-2024</t>
  </si>
  <si>
    <t>202409-I_E-AECZ710412-A174546.xml</t>
  </si>
  <si>
    <t>174546</t>
  </si>
  <si>
    <t>A174546</t>
  </si>
  <si>
    <t>62177AA7-B036-4F5B-B63E-1430D4D59864</t>
  </si>
  <si>
    <t>2024-09-27T13:33:23</t>
  </si>
  <si>
    <t>202409-I_E-AECZ710412-B9954.xml</t>
  </si>
  <si>
    <t>9954</t>
  </si>
  <si>
    <t>B9954</t>
  </si>
  <si>
    <t>5763D34B-1EC1-4BD5-95F6-472624A97008</t>
  </si>
  <si>
    <t>2024-09-11T15:14:40</t>
  </si>
  <si>
    <t>202409-I_E-AME860107-B13368.xml</t>
  </si>
  <si>
    <t>13368</t>
  </si>
  <si>
    <t>B13368</t>
  </si>
  <si>
    <t>3DDF1F3A-A3A2-4B4F-BA3F-1A98242485C3</t>
  </si>
  <si>
    <t>2024-09-03T01:00:00</t>
  </si>
  <si>
    <t>202409-I_E-BBS231030-vipSMex1775.xml</t>
  </si>
  <si>
    <t>vipSMex</t>
  </si>
  <si>
    <t>1775</t>
  </si>
  <si>
    <t>vipSMex1775</t>
  </si>
  <si>
    <t>0E30B9E8-9C06-41A1-AADB-B240862085F2</t>
  </si>
  <si>
    <t>2024-09-02T19:48:45</t>
  </si>
  <si>
    <t>202409-I_E-BII931004-AGO7526950055286517.xml</t>
  </si>
  <si>
    <t>AGO75269</t>
  </si>
  <si>
    <t>AGO7526950055286517</t>
  </si>
  <si>
    <t>5305ec37-4d27-40c6-a8b5-eeb732448f9f</t>
  </si>
  <si>
    <t>2024-09-03T01:12:51</t>
  </si>
  <si>
    <t>202409-I_E-BSI200220-A54001.xml</t>
  </si>
  <si>
    <t>54001</t>
  </si>
  <si>
    <t>A54001</t>
  </si>
  <si>
    <t>15075559-bc09-4b04-9123-f86ff6220c67</t>
  </si>
  <si>
    <t>2024-09-02T12:38:56</t>
  </si>
  <si>
    <t>202409-I_E-CAVA690802-A5519.xml</t>
  </si>
  <si>
    <t>5519</t>
  </si>
  <si>
    <t>A5519</t>
  </si>
  <si>
    <t>2e1a6125-9879-4e4c-a034-e0c3dcddb7e2</t>
  </si>
  <si>
    <t>2024-09-03T15:01:11</t>
  </si>
  <si>
    <t>202409-I_E-CEI050317-A14408.xml</t>
  </si>
  <si>
    <t>14408</t>
  </si>
  <si>
    <t>A14408</t>
  </si>
  <si>
    <t>E88A4B61-56B9-4C70-A1C6-88AAF7B03AE6</t>
  </si>
  <si>
    <t>2024-09-23T17:36:46</t>
  </si>
  <si>
    <t>202409-I_E-CERA800210-HON2.xml</t>
  </si>
  <si>
    <t>HON</t>
  </si>
  <si>
    <t>2</t>
  </si>
  <si>
    <t>HON2</t>
  </si>
  <si>
    <t>D0385BA5-A9D4-4075-8FCC-D370952BD110</t>
  </si>
  <si>
    <t>2024-09-11T12:23:11</t>
  </si>
  <si>
    <t>202409-I_E-COP920428-DEAAA0000335910.xml</t>
  </si>
  <si>
    <t>DEAAA</t>
  </si>
  <si>
    <t>0000335910</t>
  </si>
  <si>
    <t>DEAAA0000335910</t>
  </si>
  <si>
    <t>5091f4dd-df23-404d-ac04-d23abfc609ae</t>
  </si>
  <si>
    <t>2024-09-03T09:21:11</t>
  </si>
  <si>
    <t>202409-I_E-CSU070301-BGCDJ4156.xml</t>
  </si>
  <si>
    <t>4156</t>
  </si>
  <si>
    <t>BGCDJ4156</t>
  </si>
  <si>
    <t>2AD76899-DEF3-431D-BB24-9BC22426E93D</t>
  </si>
  <si>
    <t>2024-09-22T21:59:25</t>
  </si>
  <si>
    <t>202409-I_E-CSU070301-BGCDJ4157.xml</t>
  </si>
  <si>
    <t>4157</t>
  </si>
  <si>
    <t>BGCDJ4157</t>
  </si>
  <si>
    <t>C7CD56E5-D74E-4BA2-9472-CFEC902D86B8</t>
  </si>
  <si>
    <t>2024-09-22T22:01:05</t>
  </si>
  <si>
    <t>202409-I_E-CSU070301-BGCDJ4158.xml</t>
  </si>
  <si>
    <t>4158</t>
  </si>
  <si>
    <t>BGCDJ4158</t>
  </si>
  <si>
    <t>9153BB53-90A3-47B6-A3D0-0499350C20EF</t>
  </si>
  <si>
    <t>2024-09-22T22:01:52</t>
  </si>
  <si>
    <t>202409-I_E-CUL660708-B10268.xml</t>
  </si>
  <si>
    <t>10268</t>
  </si>
  <si>
    <t>B10268</t>
  </si>
  <si>
    <t>76626594-db82-4e17-8297-3e2d050442de</t>
  </si>
  <si>
    <t>2024-09-04T15:46:34</t>
  </si>
  <si>
    <t>202409-I_E-DLI931201-LWFM2468953.xml</t>
  </si>
  <si>
    <t>2468953</t>
  </si>
  <si>
    <t>LWFM2468953</t>
  </si>
  <si>
    <t>AEDE30E9-B3F6-50E2-915E-DF159ACB5310</t>
  </si>
  <si>
    <t>2024-09-09T20:52:34</t>
  </si>
  <si>
    <t>202409-I_E-DLI931201-LWFM2468955.xml</t>
  </si>
  <si>
    <t>2468955</t>
  </si>
  <si>
    <t>LWFM2468955</t>
  </si>
  <si>
    <t>4AC1803B-2BC6-5B7D-A019-98F9B219D5F8</t>
  </si>
  <si>
    <t>2024-09-09T20:54:19</t>
  </si>
  <si>
    <t>202409-I_E-DLI931201-LWFM2468960.xml</t>
  </si>
  <si>
    <t>2468960</t>
  </si>
  <si>
    <t>LWFM2468960</t>
  </si>
  <si>
    <t>39ECC9C2-1C78-558A-A135-C81DDC06A442</t>
  </si>
  <si>
    <t>2024-09-09T20:56:40</t>
  </si>
  <si>
    <t>202409-I_E-DLI931201-LWFM2468962.xml</t>
  </si>
  <si>
    <t>2468962</t>
  </si>
  <si>
    <t>LWFM2468962</t>
  </si>
  <si>
    <t>DFFFFC78-EEF8-540A-82C8-F1709FBBBB9F</t>
  </si>
  <si>
    <t>2024-09-09T20:57:40</t>
  </si>
  <si>
    <t>202409-I_E-DLI931201-LWFM2468964.xml</t>
  </si>
  <si>
    <t>2468964</t>
  </si>
  <si>
    <t>LWFM2468964</t>
  </si>
  <si>
    <t>CB6329C3-6147-5384-A204-24A1E359801D</t>
  </si>
  <si>
    <t>2024-09-09T20:59:33</t>
  </si>
  <si>
    <t>202409-I_E-FGM180413-F004779.xml</t>
  </si>
  <si>
    <t>004779</t>
  </si>
  <si>
    <t>F004779</t>
  </si>
  <si>
    <t>9d3e7eaa-f174-4efb-9a9b-73fb11e6e4d2</t>
  </si>
  <si>
    <t>2024-09-10T11:02:04</t>
  </si>
  <si>
    <t>202409-I_E-FNI970829-16E601.xml</t>
  </si>
  <si>
    <t>16E601</t>
  </si>
  <si>
    <t>16E6013C-67AA-54BE-ABE4-E14246D2D673</t>
  </si>
  <si>
    <t>2024-09-20T08:31:45</t>
  </si>
  <si>
    <t>202409-I_E-FNI970829-577AC8.xml</t>
  </si>
  <si>
    <t>577AC8</t>
  </si>
  <si>
    <t>577AC858-C7D7-56B2-ADFF-957B75E91A7F</t>
  </si>
  <si>
    <t>2024-09-09T19:32:02</t>
  </si>
  <si>
    <t>202409-I_E-FNI970829-8FCA4C.xml</t>
  </si>
  <si>
    <t>8FCA4C</t>
  </si>
  <si>
    <t>8FCA4CC7-60AA-5C5A-90F5-2DD14AA555ED</t>
  </si>
  <si>
    <t>2024-09-20T08:31:44</t>
  </si>
  <si>
    <t>202409-I_E-FNI970829-927BF8.xml</t>
  </si>
  <si>
    <t>927BF8</t>
  </si>
  <si>
    <t>927BF891-3D4B-5104-A06B-C373DB69871E</t>
  </si>
  <si>
    <t>2024-09-20T08:31:46</t>
  </si>
  <si>
    <t>202409-I_E-FNI970829-B15BCF.xml</t>
  </si>
  <si>
    <t>B15BCF</t>
  </si>
  <si>
    <t>B15BCF5C-2275-5920-8CBB-AEC5C2D38169</t>
  </si>
  <si>
    <t>2024-09-22T22:11:03</t>
  </si>
  <si>
    <t>202409-I_E-FNI970829-D497B0.xml</t>
  </si>
  <si>
    <t>D497B0</t>
  </si>
  <si>
    <t>D497B0B3-0034-5293-BDEE-C403FE36A87C</t>
  </si>
  <si>
    <t>202409-I_E-FNI970829-D6E03A.xml</t>
  </si>
  <si>
    <t>D6E03A</t>
  </si>
  <si>
    <t>D6E03A97-5DAA-5EA9-928E-7EFAEB3F9FF5</t>
  </si>
  <si>
    <t>202409-I_E-FNI970829-FCE2A8.xml</t>
  </si>
  <si>
    <t>FCE2A8</t>
  </si>
  <si>
    <t>FCE2A843-AFF8-5A10-AEBE-46546D9A7EDE</t>
  </si>
  <si>
    <t>2024-09-22T22:11:04</t>
  </si>
  <si>
    <t>202409-I_E-GAPE780512-DA44C8020.xml</t>
  </si>
  <si>
    <t>DA44C</t>
  </si>
  <si>
    <t>8020</t>
  </si>
  <si>
    <t>DA44C8020</t>
  </si>
  <si>
    <t>49A6D46C-F8DD-5DDC-BE7D-59BC3E5443C5</t>
  </si>
  <si>
    <t>2024-09-08T16:13:17</t>
  </si>
  <si>
    <t>202409-I_E-GEM850101-111205447101001000029410864158371227.xml</t>
  </si>
  <si>
    <t>111205447</t>
  </si>
  <si>
    <t>101001000029410864158371227</t>
  </si>
  <si>
    <t>111205447101001000029410864158371227</t>
  </si>
  <si>
    <t>9327D405-84BD-44AA-BAF4-B5F839CEC774</t>
  </si>
  <si>
    <t>2024-09-03T18:29:38</t>
  </si>
  <si>
    <t>202409-I_E-GEM850101-112140506101001000029517719858579230.xml</t>
  </si>
  <si>
    <t>112140506</t>
  </si>
  <si>
    <t>101001000029517719858579230</t>
  </si>
  <si>
    <t>112140506101001000029517719858579230</t>
  </si>
  <si>
    <t>E7D9DB25-43E1-4408-976C-4786F01B63F4</t>
  </si>
  <si>
    <t>2024-09-26T17:30:18</t>
  </si>
  <si>
    <t>202409-I_E-GOC050223-E504482.xml</t>
  </si>
  <si>
    <t>504482</t>
  </si>
  <si>
    <t>E504482</t>
  </si>
  <si>
    <t>4C93BFE8-756D-4092-BAC3-94CB39A7A7F5</t>
  </si>
  <si>
    <t>2024-09-20T08:10:36</t>
  </si>
  <si>
    <t>202409-I_E-HDM001017-4AAFEI55765.xml</t>
  </si>
  <si>
    <t>55765</t>
  </si>
  <si>
    <t>4AAFEI55765</t>
  </si>
  <si>
    <t>32E4F979-7370-44A5-BFE2-94CD9506E93D</t>
  </si>
  <si>
    <t>2024-09-22T20:01:57</t>
  </si>
  <si>
    <t>202409-I_E-HDM001017-4HGDGI125885.xml</t>
  </si>
  <si>
    <t>4HGDGI</t>
  </si>
  <si>
    <t>125885</t>
  </si>
  <si>
    <t>4HGDGI125885</t>
  </si>
  <si>
    <t>363DE769-ED88-42C5-9DD7-F480580EFD0F</t>
  </si>
  <si>
    <t>2024-09-22T20:29:36</t>
  </si>
  <si>
    <t>202409-I_E-HESL550218-AHUI322.xml</t>
  </si>
  <si>
    <t>AHUI</t>
  </si>
  <si>
    <t>AHUI322</t>
  </si>
  <si>
    <t>BB7FFE23-BEEC-56E6-A4F4-3A1C22C31068</t>
  </si>
  <si>
    <t>2024-09-26T12:26:00</t>
  </si>
  <si>
    <t>202409-I_E-IEA120222-FFNZ8024.xml</t>
  </si>
  <si>
    <t>8024</t>
  </si>
  <si>
    <t>FFNZ8024</t>
  </si>
  <si>
    <t>9385E723-82F6-4939-98FA-832498340E4B</t>
  </si>
  <si>
    <t>2024-09-22T21:57:20</t>
  </si>
  <si>
    <t>202409-I_E-IMB990614-FE9074.xml</t>
  </si>
  <si>
    <t>9074</t>
  </si>
  <si>
    <t>FE9074</t>
  </si>
  <si>
    <t>E9E3FD47-D7FE-4B09-8572-EDEF43122644</t>
  </si>
  <si>
    <t>2024-09-27T13:20:18</t>
  </si>
  <si>
    <t>202409-I_E-IMS421231-A202403-C4247543109-17042024-939815.xml</t>
  </si>
  <si>
    <t>3E88EDD2-6A82-4A6E-8D42-9987AB090219</t>
  </si>
  <si>
    <t>2024-09-06T00:02:02</t>
  </si>
  <si>
    <t>202409-I_E-IMS421231-A202405-C4247543109-18062024-301338.xml</t>
  </si>
  <si>
    <t>EC4F4278-DD26-4D01-A88B-53F03D4587EC</t>
  </si>
  <si>
    <t>2024-09-06T00:02:13</t>
  </si>
  <si>
    <t>202409-I_E-IMS421231-A202407-C4247543109-05082024-913230.xml</t>
  </si>
  <si>
    <t>C92A4C47-4D57-4654-98FF-1047814EB082</t>
  </si>
  <si>
    <t>2024-09-06T00:02:16</t>
  </si>
  <si>
    <t>202409-I_E-IMS421231-A202408-C4247543109-06092024-289380.xml</t>
  </si>
  <si>
    <t>202408-C4247543109-06092024-289380</t>
  </si>
  <si>
    <t>A202408-C4247543109-06092024-289380</t>
  </si>
  <si>
    <t>7F229E2C-7DBB-432C-91D1-BB080C3EC1C1</t>
  </si>
  <si>
    <t>2024-09-24T20:02:18</t>
  </si>
  <si>
    <t>202409-I_E-MOCY821120-8EB389.xml</t>
  </si>
  <si>
    <t>8EB389</t>
  </si>
  <si>
    <t>8EB38944-D71C-4BB5-8E61-EED1F09D779D</t>
  </si>
  <si>
    <t>2024-09-10T13:59:05</t>
  </si>
  <si>
    <t>202409-I_E-NAGV890306-00007688.xml</t>
  </si>
  <si>
    <t>0000</t>
  </si>
  <si>
    <t>7688</t>
  </si>
  <si>
    <t>00007688</t>
  </si>
  <si>
    <t>012056b8-6e40-4416-821d-4ca4ef3e5733</t>
  </si>
  <si>
    <t>2024-09-21T11:33:00</t>
  </si>
  <si>
    <t>202409-I_E-NAGV890306-00007689.xml</t>
  </si>
  <si>
    <t>7689</t>
  </si>
  <si>
    <t>00007689</t>
  </si>
  <si>
    <t>b18bc18f-0591-438e-b306-3ed489668258</t>
  </si>
  <si>
    <t>2024-09-21T11:37:00</t>
  </si>
  <si>
    <t>202409-I_E-NWM970924-IBAEV272755.xml</t>
  </si>
  <si>
    <t>272755</t>
  </si>
  <si>
    <t>IBAEV272755</t>
  </si>
  <si>
    <t>E13B4622-0577-4CEF-9CEA-47CA84AB0FCD</t>
  </si>
  <si>
    <t>2024-09-22T19:58:43</t>
  </si>
  <si>
    <t>202409-I_E-NWM970924-IBAII209422.xml</t>
  </si>
  <si>
    <t>209422</t>
  </si>
  <si>
    <t>IBAII209422</t>
  </si>
  <si>
    <t>EE7CD8F2-1F01-42D2-8855-56659A5C942E</t>
  </si>
  <si>
    <t>2024-09-12T09:46:05</t>
  </si>
  <si>
    <t>202409-I_E-NWM970924-IBAII209841.xml</t>
  </si>
  <si>
    <t>209841</t>
  </si>
  <si>
    <t>IBAII209841</t>
  </si>
  <si>
    <t>7FD1E844-9A59-431E-A36C-6E6C07339A01</t>
  </si>
  <si>
    <t>2024-09-22T20:53:57</t>
  </si>
  <si>
    <t>202409-I_E-NWM970924-IBAII209842.xml</t>
  </si>
  <si>
    <t>209842</t>
  </si>
  <si>
    <t>IBAII209842</t>
  </si>
  <si>
    <t>79E45364-7E91-4CA3-89A3-1212487827B2</t>
  </si>
  <si>
    <t>2024-09-22T20:54:53</t>
  </si>
  <si>
    <t>202409-I_E-NWM970924-ICABM2628052.xml</t>
  </si>
  <si>
    <t>ICABM</t>
  </si>
  <si>
    <t>2628052</t>
  </si>
  <si>
    <t>ICABM2628052</t>
  </si>
  <si>
    <t>84776139-CE29-4278-8FD4-02EBC08CCEE7</t>
  </si>
  <si>
    <t>2024-09-22T20:00:15</t>
  </si>
  <si>
    <t>202409-I_E-NWM970924-IWAQR30883707.xml</t>
  </si>
  <si>
    <t>30883707</t>
  </si>
  <si>
    <t>IWAQR30883707</t>
  </si>
  <si>
    <t>36D717F6-A6CD-4876-A358-F01599832284</t>
  </si>
  <si>
    <t>2024-09-12T11:02:16</t>
  </si>
  <si>
    <t>202409-I_E-OIRR940203-F22190.xml</t>
  </si>
  <si>
    <t>22190</t>
  </si>
  <si>
    <t>F22190</t>
  </si>
  <si>
    <t>28461723-B56F-4BCD-A069-36EE754C9F2F</t>
  </si>
  <si>
    <t>2024-09-05T17:11:52</t>
  </si>
  <si>
    <t>202409-I_E-OVI800131-OVIAC80036.xml</t>
  </si>
  <si>
    <t>OVIAC</t>
  </si>
  <si>
    <t>80036</t>
  </si>
  <si>
    <t>OVIAC80036</t>
  </si>
  <si>
    <t>288D8A8F-8CA9-4975-8D25-EC4296237BDF</t>
  </si>
  <si>
    <t>2024-09-09T20:44:42</t>
  </si>
  <si>
    <t>202409-I_E-PAU940527-530257A37608.xml</t>
  </si>
  <si>
    <t>530257A</t>
  </si>
  <si>
    <t>37608</t>
  </si>
  <si>
    <t>530257A37608</t>
  </si>
  <si>
    <t>ed5aa31e-8d0f-4dd7-8465-17e78a2f1286</t>
  </si>
  <si>
    <t>2024-09-21T12:08:19</t>
  </si>
  <si>
    <t>202409-I_E-PCZ071128-MEXAB3FAC000473916.xml</t>
  </si>
  <si>
    <t>3FAC000473916</t>
  </si>
  <si>
    <t>MEXAB3FAC000473916</t>
  </si>
  <si>
    <t>06B7021E-A229-452F-A05F-F2CB3F8B37BC</t>
  </si>
  <si>
    <t>2024-09-22T21:04:54</t>
  </si>
  <si>
    <t>202409-I_E-PHI830429-PTAC295271.xml</t>
  </si>
  <si>
    <t>295271</t>
  </si>
  <si>
    <t>PTAC295271</t>
  </si>
  <si>
    <t>f11690e6-4434-4c7e-ad4b-edb49e3a642e</t>
  </si>
  <si>
    <t>2024-09-23T18:05:41</t>
  </si>
  <si>
    <t>202409-I_E-PHI830429-PTAC295302.xml</t>
  </si>
  <si>
    <t>295302</t>
  </si>
  <si>
    <t>PTAC295302</t>
  </si>
  <si>
    <t>ffdd0b6c-1bfc-4d55-b00c-3856acf69b5e</t>
  </si>
  <si>
    <t>2024-09-23T19:45:26</t>
  </si>
  <si>
    <t>202409-I_E-PHI830429-PTAC295304.xml</t>
  </si>
  <si>
    <t>295304</t>
  </si>
  <si>
    <t>PTAC295304</t>
  </si>
  <si>
    <t>d786e344-686f-490f-9035-4ba0ba97b000</t>
  </si>
  <si>
    <t>2024-09-23T19:48:43</t>
  </si>
  <si>
    <t>202409-I_E-PME620604-W48486.xml</t>
  </si>
  <si>
    <t>48486</t>
  </si>
  <si>
    <t>W48486</t>
  </si>
  <si>
    <t>991ab534-5724-4c1d-88d1-4d153767c417</t>
  </si>
  <si>
    <t>2024-09-04T12:15:20</t>
  </si>
  <si>
    <t>202409-I_E-RIRC790716-F1406.xml</t>
  </si>
  <si>
    <t>1406</t>
  </si>
  <si>
    <t>F1406</t>
  </si>
  <si>
    <t>d51bddda-e576-4ffc-9cc7-7f2fdea0825a</t>
  </si>
  <si>
    <t>2024-09-06T17:22:18</t>
  </si>
  <si>
    <t>202409-I_E-SAR110503-WEB49350.xml</t>
  </si>
  <si>
    <t>49350</t>
  </si>
  <si>
    <t>WEB49350</t>
  </si>
  <si>
    <t>690f0568-d70c-4928-bdb7-94a795155472</t>
  </si>
  <si>
    <t>2024-09-12T01:00:30</t>
  </si>
  <si>
    <t>202409-I_E-SAR110503-WEB50136.xml</t>
  </si>
  <si>
    <t>50136</t>
  </si>
  <si>
    <t>WEB50136</t>
  </si>
  <si>
    <t>bd317707-dbf6-4fd9-be69-bb93bd674f80</t>
  </si>
  <si>
    <t>2024-09-25T08:55:19</t>
  </si>
  <si>
    <t>202409-I_E-SER940708-W581917.xml</t>
  </si>
  <si>
    <t>581917</t>
  </si>
  <si>
    <t>W581917</t>
  </si>
  <si>
    <t>5ae1c04d-5b9b-45b7-82c6-c8bf81d1555c</t>
  </si>
  <si>
    <t>2024-09-22T22:05:33</t>
  </si>
  <si>
    <t>202409-I_E-SHA080123-HWEB68518.xml</t>
  </si>
  <si>
    <t>68518</t>
  </si>
  <si>
    <t>HWEB68518</t>
  </si>
  <si>
    <t>342ce3e3-8fb2-4342-bd93-9a7a0746a670</t>
  </si>
  <si>
    <t>2024-09-20T08:01:23</t>
  </si>
  <si>
    <t>202409-I_E-SHA080123-HWEB68711.xml</t>
  </si>
  <si>
    <t>68711</t>
  </si>
  <si>
    <t>HWEB68711</t>
  </si>
  <si>
    <t>0f999df7-d23a-43b0-a59a-77c7357bcf98</t>
  </si>
  <si>
    <t>2024-09-23T13:52:54</t>
  </si>
  <si>
    <t>202409-I_E-SKA040907-FESKA0000005885.xml</t>
  </si>
  <si>
    <t>0000005885</t>
  </si>
  <si>
    <t>FESKA0000005885</t>
  </si>
  <si>
    <t>B63257A5-AD9E-49F2-8F7C-9FF5B9E52F11</t>
  </si>
  <si>
    <t>2024-09-23T13:50:01</t>
  </si>
  <si>
    <t>202409-I_E-SLI010507-LYWB164131.xml</t>
  </si>
  <si>
    <t>164131</t>
  </si>
  <si>
    <t>LYWB164131</t>
  </si>
  <si>
    <t>af55fe7f-abcb-45cf-86a0-b83f0417e614</t>
  </si>
  <si>
    <t>2024-09-10T16:13:36</t>
  </si>
  <si>
    <t>202409-I_E-SOM101125-FBAA3876277.xml</t>
  </si>
  <si>
    <t>3876277</t>
  </si>
  <si>
    <t>FBAA3876277</t>
  </si>
  <si>
    <t>10BC019E-F99D-4FE4-8460-9C9A6E5DE599</t>
  </si>
  <si>
    <t>2024-09-22T21:48:27</t>
  </si>
  <si>
    <t>202409-I_E-SOM101125-FBAA3876279.xml</t>
  </si>
  <si>
    <t>3876279</t>
  </si>
  <si>
    <t>FBAA3876279</t>
  </si>
  <si>
    <t>72049AFD-B4FA-4C31-B423-BA2075ADF0C7</t>
  </si>
  <si>
    <t>2024-09-22T21:49:52</t>
  </si>
  <si>
    <t>202409-I_E-SPL180212-LA2655.xml</t>
  </si>
  <si>
    <t>LA</t>
  </si>
  <si>
    <t>2655</t>
  </si>
  <si>
    <t>LA2655</t>
  </si>
  <si>
    <t>147b411a-1cec-44e9-8fb8-92d8c16dfcc5</t>
  </si>
  <si>
    <t>2024-09-17T15:00:46</t>
  </si>
  <si>
    <t>202409-I_E-SPL180212-LA2656.xml</t>
  </si>
  <si>
    <t>2656</t>
  </si>
  <si>
    <t>LA2656</t>
  </si>
  <si>
    <t>7a0108fa-c1e3-41a1-8ad7-f73615a802a7</t>
  </si>
  <si>
    <t>2024-09-17T15:02:27</t>
  </si>
  <si>
    <t>202409-I_E-TME840315-FMM130124090183798.xml</t>
  </si>
  <si>
    <t>130124090183798</t>
  </si>
  <si>
    <t>FMM130124090183798</t>
  </si>
  <si>
    <t>9aac6599-d761-4e43-bd19-736228753565</t>
  </si>
  <si>
    <t>2024-09-25T01:39:47</t>
  </si>
  <si>
    <t>202409-I_E-VACN620415-79E05B.xml</t>
  </si>
  <si>
    <t>79E05B</t>
  </si>
  <si>
    <t>79E05BE7-4A53-46CD-8F0E-8E021C20F5DF</t>
  </si>
  <si>
    <t>2024-09-17T14:33:50</t>
  </si>
  <si>
    <t>202409-P_E-TME840315-fcc294.xml</t>
  </si>
  <si>
    <t>fcc294</t>
  </si>
  <si>
    <t>fcc294ae-d4fc-4f66-b6c5-736228752183</t>
  </si>
  <si>
    <t>2024-09-10T02:40:32</t>
  </si>
  <si>
    <t>202409_I_E-84-2805822_143850774282.pdf</t>
  </si>
  <si>
    <t>143850774282</t>
  </si>
  <si>
    <t>202409_I_E-74-3093319_202302985954.pdf</t>
  </si>
  <si>
    <t>202302985954</t>
  </si>
  <si>
    <t>202409_I_E-74-3093319_202302994281.pdf</t>
  </si>
  <si>
    <t>202302994281</t>
  </si>
  <si>
    <t>202409_I_E-74-3093319_202303007953.pdf</t>
  </si>
  <si>
    <t>202303007953</t>
  </si>
  <si>
    <t>202409_I_E-ZVC110421C76_INV272883428.pdf</t>
  </si>
  <si>
    <t>INV272883428</t>
  </si>
  <si>
    <t>202409_I_E-91440300MA5ELLGN0H_AHKS20240908.pdf</t>
  </si>
  <si>
    <t>AHKS20240908</t>
  </si>
  <si>
    <t>BBS2310306T0</t>
  </si>
  <si>
    <t>BUY BUY SHOP</t>
  </si>
  <si>
    <t>CEI050317C97</t>
  </si>
  <si>
    <t>CONSTRUCTORA EIMISA</t>
  </si>
  <si>
    <t>CERA80021039A</t>
  </si>
  <si>
    <t>JOSE ANTONIO CENOBIO RAMIREZ</t>
  </si>
  <si>
    <t>CUL660708SH1</t>
  </si>
  <si>
    <t>COMERCIAL ULISES</t>
  </si>
  <si>
    <t>FGM180413P99</t>
  </si>
  <si>
    <t>FH GROUP MORELOS MX</t>
  </si>
  <si>
    <t>GAPE7805121C6</t>
  </si>
  <si>
    <t>EDGAR GARCIA PEREZ</t>
  </si>
  <si>
    <t>GOC050223S38</t>
  </si>
  <si>
    <t>GRUPO OCTANUS DEL CENTRO</t>
  </si>
  <si>
    <t>HESL550218NK5</t>
  </si>
  <si>
    <t>JOSE LUIS HERNANDEZ SORIANO</t>
  </si>
  <si>
    <t>IMB9906147W7</t>
  </si>
  <si>
    <t>INDUSTRIAL MEXICANA DE BALEROS</t>
  </si>
  <si>
    <t>MOCY821120J15</t>
  </si>
  <si>
    <t>YANDERI MORENO CONTRERAS</t>
  </si>
  <si>
    <t>NAGV890306L37</t>
  </si>
  <si>
    <t>VICTOR MANUEL NAVARRO GARCIA</t>
  </si>
  <si>
    <t>OIRR940203TH7</t>
  </si>
  <si>
    <t>RICARDO ALAN OLIVARES RUIZ</t>
  </si>
  <si>
    <t>PAU940527J36</t>
  </si>
  <si>
    <t>PINTURAS AUREMAR</t>
  </si>
  <si>
    <t>PME620604V71</t>
  </si>
  <si>
    <t>EL PABELLON MEXICANO</t>
  </si>
  <si>
    <t>RIRC790716BK0</t>
  </si>
  <si>
    <t>MARIA DEL CARMEN RIVERA ROMERO</t>
  </si>
  <si>
    <t>SER940708QC7</t>
  </si>
  <si>
    <t>SERVICIO ERMITA</t>
  </si>
  <si>
    <t>VACN620415RC8</t>
  </si>
  <si>
    <t>NOEMI VAZQUEZ CUETO</t>
  </si>
  <si>
    <t>91440300MA5ELLGN0H</t>
  </si>
  <si>
    <t>AOHONG (Shenzhen) Supply Chain Co., Ltd.</t>
  </si>
  <si>
    <t>|- CARDA COPA 1-1-8X0.30MM 1-4  |- DISCO CORTE DE METAL 4 1-2 "2014"</t>
  </si>
  <si>
    <t>82.76</t>
  </si>
  <si>
    <t>|- PIJA C-PLANA  8X11-2  |- PIJA C-PLANA  10X11-2</t>
  </si>
  <si>
    <t>|- LIC. VIRTUAL ANUAL ASPEL-NOI - NOI12 V  |- USUARIO ADICIONAL VIRTUAL ANUAL ASPEL-NOI</t>
  </si>
  <si>
    <t>7356.00</t>
  </si>
  <si>
    <t>|- LAMPARA MATA MOSCOS Lámpara LED Antimosquitos</t>
  </si>
  <si>
    <t>249.14</t>
  </si>
  <si>
    <t>203.05</t>
  </si>
  <si>
    <t>|- Lámpara Mata Mosquitos</t>
  </si>
  <si>
    <t>213.02</t>
  </si>
  <si>
    <t>|- LAMPARA DE PLAFON SOBREPONER  |- PLACA METALICA CON CONEXIÓN A MODEM-INRERNET  |- DOWN LINHT 18W FLWT 6500K</t>
  </si>
  <si>
    <t>|- Sello mecánico de 1 3-4" marca vazel</t>
  </si>
  <si>
    <t>1086.00</t>
  </si>
  <si>
    <t>|- SERVICIOS PROFESIONALES DE ASISTENCIA EMPRESARIAL Y COORDINACION EN SUCURSAL NEZAHUALCOYOTL CP 57300</t>
  </si>
  <si>
    <t>|- AUDÍFONOS</t>
  </si>
  <si>
    <t>|- Consumo de alimentos (Ticket: 1-XA-303328)</t>
  </si>
  <si>
    <t>117.25</t>
  </si>
  <si>
    <t>|- Consumo de alimentos (Ticket: 1-XA-303140)</t>
  </si>
  <si>
    <t>|- Consumo de alimentos (Ticket: 1-XA-302814)</t>
  </si>
  <si>
    <t>|- Magna (Despacho 5627160-0)</t>
  </si>
  <si>
    <t>|- VENTILADOR Y CALEFACTOR HEUMAN BRAND</t>
  </si>
  <si>
    <t>2843.96</t>
  </si>
  <si>
    <t>|- DB MOLDE P PASTEL DESMONTABLE REDON 16CM  |- MOLDE PARA HORNEAR 37.6X27X4.8 CM</t>
  </si>
  <si>
    <t>213.80</t>
  </si>
  <si>
    <t>|- BATIDORA DE INMERSION KOBLENZ ACERO INOX</t>
  </si>
  <si>
    <t>|- MOSQUITERO BASIC, IND, BLANCO BLUEBELL</t>
  </si>
  <si>
    <t>|- CODO PLUS 90 DE 32 MM</t>
  </si>
  <si>
    <t>94.83</t>
  </si>
  <si>
    <t>|- SERVICIO DE PEAJE Y CRUCE CARRETERO OZUMBA 2024-09-18 17:14:26</t>
  </si>
  <si>
    <t>|- SERVICIO DE PEAJE Y CRUCE CARRETERO CHALCO 2024-09-06 07:24:49</t>
  </si>
  <si>
    <t>21.55</t>
  </si>
  <si>
    <t>|- SERVICIO DE PEAJE Y CRUCE CARRETERO CHALCO 2024-09-17 07:11:36</t>
  </si>
  <si>
    <t>|- SERVICIO DE PEAJE Y CRUCE CARRETERO OAXTEPEC 2024-09-18 16:21:54</t>
  </si>
  <si>
    <t>50.00</t>
  </si>
  <si>
    <t>|- SERVICIO DE PEAJE Y CRUCE CARRETERO IXTAPALUCA 2024-09-14 20:47:02</t>
  </si>
  <si>
    <t>|- SERVICIO DE PEAJE Y CRUCE CARRETERO TLALPAN 2024-09-07 19:41:04</t>
  </si>
  <si>
    <t>117.24</t>
  </si>
  <si>
    <t>|- SERVICIO DE PEAJE Y CRUCE CARRETERO CHALCO 2024-09-18 10:07:43</t>
  </si>
  <si>
    <t>|- SERVICIO DE PEAJE Y CRUCE CARRETERO OZUMBA 2024-09-14 20:07:28  |- SERVICIO DE PEAJE Y CRUCE CARRETERO TLALPAN 2024-09-14 08:56:19  |- SERVICIO DE PEAJE Y CRUCE CARRETERO OAXTEPEC 2024-09-14 19:18:16</t>
  </si>
  <si>
    <t>218.96</t>
  </si>
  <si>
    <t>43.03</t>
  </si>
  <si>
    <t>98.00</t>
  </si>
  <si>
    <t>|- Impuesto erogaciones  |- Actualización erogaciones  |- Recargos erogaciones</t>
  </si>
  <si>
    <t>152.17</t>
  </si>
  <si>
    <t>|- Magna PEMEX (CN) ID:32011 (Precio x ud. $ 23.60)</t>
  </si>
  <si>
    <t>216.31</t>
  </si>
  <si>
    <t>|- PINZA D-PRESION 10 MORDAZA CURVA  |- NIPLE TERMINAL 3-8 FLAREX 3-8 MNPT  |- NIPLE CAMPANA 3-8 FLARE X 3-8 FNPT</t>
  </si>
  <si>
    <t>165.58</t>
  </si>
  <si>
    <t>|- POLIN DE PINO PARA CIMBRA  |- MANO DE OBRA  |- NIPLE TERMINAL 1-2 FLARE X 1-2 MN  |- REDUCCION CAMPANA GALV 1-2X3-8</t>
  </si>
  <si>
    <t>221.62</t>
  </si>
  <si>
    <t>25.25</t>
  </si>
  <si>
    <t>694.83</t>
  </si>
  <si>
    <t>|- PT-135 SM. LINEA A 1 3-4" SELLO MECANICO VAZEL</t>
  </si>
  <si>
    <t>675.89</t>
  </si>
  <si>
    <t>1820.11</t>
  </si>
  <si>
    <t>|- 1m Tubo pvc hidrahulico C.40 1" (25mm) Amanco  |- 1 Tuerca union pvc hidrahulico 1" (25mm) Gen  |- 1 Codo 90 pvc hidrahulico 1" (25mm) Gen  |- 1 Conector cuerda exterior pvc hidrahuliuco 1" (25mm) Gen  |- 2 Cople pvc hidrahulico 1" (25mm) Gen  |- 1 Pegamento para pvc rigido azul 50g Omega Pitbull  |- 1 Reduccion bushing galvanizada 1 1-4" a 1" (32mm-35mm) Gen</t>
  </si>
  <si>
    <t>149.89</t>
  </si>
  <si>
    <t>|- CLAVO P MADERA DE 1  |- PEGAMENTO BLANCO BOTELLA 35GR  RESITOL 850 HENKEL  |- RESANADOR PARA MADERA RESISTOL 875 CAOBA 115ML</t>
  </si>
  <si>
    <t>72.84</t>
  </si>
  <si>
    <t>|- LIJA DE AGUA G 500</t>
  </si>
  <si>
    <t>17.24</t>
  </si>
  <si>
    <t>|- E DOMICILIO  |- ARENA  |- ARENA BOB  |- ARENA GATO  |- ARENA</t>
  </si>
  <si>
    <t>456.89</t>
  </si>
  <si>
    <t>|- HNZ DOY 620  |- KETCHUP 1.07  |- SM CHIPOTLE  |- AU FIBRA 4PK  |- SM RAJAS VDE  |- ROSA VENUS  |- R VENUS BA  |- ROSA VENUS  |- 1 2 3 ACEITE  |- ARROZ SOS SE  |- ELVIVE SHAM  |- HE SHAMPOO  |- EQ PASTA  |- ELVIVE AC CO  |- SALVO 1.2L  |- PASTA DENT  |- AU PASTA  |- AU PASTA  |- AU PASTA  |- AU PASTA  |- BONAF KIDS  |- AU AZUCAR  |- CM 520GR  |- 1  |- AGUACATE HAS  |- COSTENA ENS  |- DMONTE ENSAL  |- ALP CREMA RG  |- LALA 417  |- GVCALDO24CUB  |- FLORETES COL  |- SILK ALMEN O  |- CARNAT 930ML  |- LALA YOG  |- ALP FRESA  |- ALP ANTIOX  |- ALPURA COL  |- MAN RED BSA  |- AU FRIJOL PE  |- AU CAFE 200G  |- TE GV LIMON  |- JARRTU 2L  |- JARRMA 2L  |- JARRLI 2L  |- GV FRIJ BA  |- SAL YD FL  |- JITOMAT SALA  |- CHILE POBLAN  |- PLATANO CHIA  |- BROCOLI  |- GREATVALUE  |- MARUCHAN VAS</t>
  </si>
  <si>
    <t>3768.65</t>
  </si>
  <si>
    <t>|- ORGANIZADOR  |- SNICKERS C  |- RECARGO COMISION</t>
  </si>
  <si>
    <t>50.59</t>
  </si>
  <si>
    <t>|- CANASTILLA T</t>
  </si>
  <si>
    <t>18.97</t>
  </si>
  <si>
    <t>|- CHAROLA SUSH  |- MMCHEESECAKE  |- ZAATE ROJO</t>
  </si>
  <si>
    <t>760.97</t>
  </si>
  <si>
    <t>|- Estufa Atvio 20 Pulgadas 4 Quemadores Plateado 20TMG4G066SS  |- ENVIO</t>
  </si>
  <si>
    <t>4402.72</t>
  </si>
  <si>
    <t>|- Licencia anual onefacture cfdi</t>
  </si>
  <si>
    <t>182.76</t>
  </si>
  <si>
    <t>|- VINIMEX ANTIBACTERIAL MATE BLANCO  |- COMEX BROCHA PELO DE CAMELLO 1"  |- RODILLO 4" NYLON COMPLETO</t>
  </si>
  <si>
    <t>253.45</t>
  </si>
  <si>
    <t>976.80</t>
  </si>
  <si>
    <t>|- CAMISA CMA ELY,BLANC</t>
  </si>
  <si>
    <t>1895.69</t>
  </si>
  <si>
    <t>|- MOCASIN MILAN,NEGRO,</t>
  </si>
  <si>
    <t>3267.24</t>
  </si>
  <si>
    <t>|- SACO SAC LACE ROCK,N</t>
  </si>
  <si>
    <t>|- TERMOFUSORA IUSA 800 W (INCLUYE DADOS 20 MM A 63 MM)</t>
  </si>
  <si>
    <t>1377.53</t>
  </si>
  <si>
    <t>259.60</t>
  </si>
  <si>
    <t>346.11</t>
  </si>
  <si>
    <t>|- MAGNA TICKET 653791</t>
  </si>
  <si>
    <t>259.62</t>
  </si>
  <si>
    <t>|- AUDIFONOS MOTOROLA E</t>
  </si>
  <si>
    <t>|- 923BOTA FLEXI EPIC 4  |- O23BOTA FLEXI FABRA</t>
  </si>
  <si>
    <t>3705.18</t>
  </si>
  <si>
    <t>|- EFITEC87 (Despacho 559115-0)  |- EFITEC87 (Despacho 552200-0)</t>
  </si>
  <si>
    <t>605.84</t>
  </si>
  <si>
    <t>|- EFITEC87 (Despacho 542647-0)</t>
  </si>
  <si>
    <t>259.65</t>
  </si>
  <si>
    <t>|- SUSPENSION</t>
  </si>
  <si>
    <t>5344.82</t>
  </si>
  <si>
    <t>|- Ninja Turtles Pass</t>
  </si>
  <si>
    <t>|- 90752625 - IONOS Servidor Virtual Cloud RAM XL</t>
  </si>
  <si>
    <t>|- Corral Portátil</t>
  </si>
  <si>
    <t>Descuentos sobre ventas</t>
  </si>
  <si>
    <t>Monto IVA Cobrado SADCAL</t>
  </si>
  <si>
    <t>Monto IVA Cobrado TLACUACHES</t>
  </si>
  <si>
    <t>Monto ISR estimado SADCAL</t>
  </si>
  <si>
    <t>ISR PM</t>
  </si>
  <si>
    <t>IVA PM</t>
  </si>
  <si>
    <t>Ret. ISR Sueldos</t>
  </si>
  <si>
    <t>Ret. ISR Asimilados</t>
  </si>
  <si>
    <t>Ret. ISR Honorarios</t>
  </si>
  <si>
    <t>Ret. ISR Arrendamiento</t>
  </si>
  <si>
    <t>Ret. ISR RESICO</t>
  </si>
  <si>
    <t>Cuotas IMSS mensual</t>
  </si>
  <si>
    <t>Cuotas INFONAVIT</t>
  </si>
  <si>
    <t>ISN Estado de México</t>
  </si>
  <si>
    <t>Suma</t>
  </si>
  <si>
    <t>Ret. ISR Dividendos</t>
  </si>
  <si>
    <t>Cuota obrera</t>
  </si>
  <si>
    <t>Cuotas RCV/SAR</t>
  </si>
  <si>
    <t>Pagado</t>
  </si>
  <si>
    <t>Pendiente de pago</t>
  </si>
  <si>
    <t>Presentada con pago</t>
  </si>
  <si>
    <t>202410-I_E-AIBD970816-KTGSQC-I591.xml</t>
  </si>
  <si>
    <t>KTGSQC-I</t>
  </si>
  <si>
    <t>591</t>
  </si>
  <si>
    <t>KTGSQC-I591</t>
  </si>
  <si>
    <t>97B5EEA7-C620-57AF-B727-E7D3D5C3BCEF</t>
  </si>
  <si>
    <t>2024-10-01T13:59:59</t>
  </si>
  <si>
    <t>202410-I_E-AME860107-A1408448.xml</t>
  </si>
  <si>
    <t>1408448</t>
  </si>
  <si>
    <t>A1408448</t>
  </si>
  <si>
    <t>7B50B048-3883-4197-A092-46533A7ABADC</t>
  </si>
  <si>
    <t>2024-10-16T01:00:00</t>
  </si>
  <si>
    <t>202410-I_E-AME860107-B14414.xml</t>
  </si>
  <si>
    <t>14414</t>
  </si>
  <si>
    <t>B14414</t>
  </si>
  <si>
    <t>2318AFA4-0354-4449-951F-1C91E5D42608</t>
  </si>
  <si>
    <t>2024-10-22T01:00:00</t>
  </si>
  <si>
    <t>202410-I_E-ANE140618-CSale122680258.xml</t>
  </si>
  <si>
    <t>CSale</t>
  </si>
  <si>
    <t>122680258</t>
  </si>
  <si>
    <t>CSale122680258</t>
  </si>
  <si>
    <t>AA1BC8D1-8412-11EF-BD37-4587EDA387B6</t>
  </si>
  <si>
    <t>2024-10-06T12:41:57</t>
  </si>
  <si>
    <t>202410-I_E-BII931004-SEP7548450055286517.xml</t>
  </si>
  <si>
    <t>SEP75484</t>
  </si>
  <si>
    <t>SEP7548450055286517</t>
  </si>
  <si>
    <t>1b5e0c9c-dd5f-4cef-81a5-acabe67c9955</t>
  </si>
  <si>
    <t>2024-10-02T14:18:55</t>
  </si>
  <si>
    <t>202410-I_E-CERA800210-HON3.xml</t>
  </si>
  <si>
    <t>3</t>
  </si>
  <si>
    <t>HON3</t>
  </si>
  <si>
    <t>e2d428e4-3bfe-4747-80e4-48e95109e61c</t>
  </si>
  <si>
    <t>2024-10-13T22:31:15</t>
  </si>
  <si>
    <t>202410-I_E-COP920428-MTAAA77570000047344.xml</t>
  </si>
  <si>
    <t>77570000047344</t>
  </si>
  <si>
    <t>MTAAA77570000047344</t>
  </si>
  <si>
    <t>9f008e67-d29e-45ae-ba70-bc753a6e441e</t>
  </si>
  <si>
    <t>2024-10-27T17:29:24</t>
  </si>
  <si>
    <t>202410-I_E-CSI020226-SCTAI83456.xml</t>
  </si>
  <si>
    <t>SCTAI</t>
  </si>
  <si>
    <t>83456</t>
  </si>
  <si>
    <t>SCTAI83456</t>
  </si>
  <si>
    <t>2BD36EB5-9512-47BA-801C-85E6870FFDAF</t>
  </si>
  <si>
    <t>2024-10-31T19:29:47</t>
  </si>
  <si>
    <t>202410-I_E-CSU070301-BGCDJ4254.xml</t>
  </si>
  <si>
    <t>4254</t>
  </si>
  <si>
    <t>BGCDJ4254</t>
  </si>
  <si>
    <t>AB833AE9-5F1F-4033-9D52-D630B07629F9</t>
  </si>
  <si>
    <t>2024-10-31T18:33:29</t>
  </si>
  <si>
    <t>202410-I_E-CSU070301-BGCDJ4255.xml</t>
  </si>
  <si>
    <t>4255</t>
  </si>
  <si>
    <t>BGCDJ4255</t>
  </si>
  <si>
    <t>3E1571B5-750E-4CA4-ACF9-426E4B00CBEC</t>
  </si>
  <si>
    <t>2024-10-31T18:34:57</t>
  </si>
  <si>
    <t>202410-I_E-CSU070301-BGCDJ4256.xml</t>
  </si>
  <si>
    <t>4256</t>
  </si>
  <si>
    <t>BGCDJ4256</t>
  </si>
  <si>
    <t>E0632BC4-D363-48AD-8709-70A19F2942F5</t>
  </si>
  <si>
    <t>2024-10-31T18:35:46</t>
  </si>
  <si>
    <t>202410-I_E-CSU070301-BGCDJ4257.xml</t>
  </si>
  <si>
    <t>4257</t>
  </si>
  <si>
    <t>BGCDJ4257</t>
  </si>
  <si>
    <t>13D7BB54-E344-47A2-8199-3968F974DD47</t>
  </si>
  <si>
    <t>2024-10-31T18:36:35</t>
  </si>
  <si>
    <t>202410-I_E-DAVA680404-153.xml</t>
  </si>
  <si>
    <t>153</t>
  </si>
  <si>
    <t>8128189C-66B6-416D-B93B-4136425259EC</t>
  </si>
  <si>
    <t>2024-10-19T11:54:36</t>
  </si>
  <si>
    <t>202410-I_E-EMM190912-A00034292.xml</t>
  </si>
  <si>
    <t>00034292</t>
  </si>
  <si>
    <t>A00034292</t>
  </si>
  <si>
    <t>D9E4A794-F570-524C-8CCC-05F892FD7499</t>
  </si>
  <si>
    <t>2024-10-22T12:34:32</t>
  </si>
  <si>
    <t>202410-I_E-ESA981209-W57111.xml</t>
  </si>
  <si>
    <t>57111</t>
  </si>
  <si>
    <t>W57111</t>
  </si>
  <si>
    <t>f1893a40-26a8-4719-855a-31f2e53aa3d3</t>
  </si>
  <si>
    <t>2024-10-25T09:14:41</t>
  </si>
  <si>
    <t>202410-I_E-FAF141125-M121340.xml</t>
  </si>
  <si>
    <t>121340</t>
  </si>
  <si>
    <t>M121340</t>
  </si>
  <si>
    <t>C66422E5-12B8-4855-BA9E-601433634B4A</t>
  </si>
  <si>
    <t>2024-10-17T16:08:04</t>
  </si>
  <si>
    <t>202410-I_E-FAF141125-M121641.xml</t>
  </si>
  <si>
    <t>121641</t>
  </si>
  <si>
    <t>M121641</t>
  </si>
  <si>
    <t>79EC3C50-C776-40C1-8102-1C098A1433B9</t>
  </si>
  <si>
    <t>2024-10-24T10:51:18</t>
  </si>
  <si>
    <t>202410-I_E-FAF141125-M121815.xml</t>
  </si>
  <si>
    <t>121815</t>
  </si>
  <si>
    <t>M121815</t>
  </si>
  <si>
    <t>AD8FFBF5-35F9-42B3-93B6-7E8335E716AB</t>
  </si>
  <si>
    <t>2024-10-28T16:47:53</t>
  </si>
  <si>
    <t>202410-I_E-FAR000207-WFAC56222.xml</t>
  </si>
  <si>
    <t>56222</t>
  </si>
  <si>
    <t>WFAC56222</t>
  </si>
  <si>
    <t>210BF691-5803-433A-858D-99487379A978</t>
  </si>
  <si>
    <t>2024-10-23T16:15:55</t>
  </si>
  <si>
    <t>202410-I_E-FNI970829-JC545271.xml</t>
  </si>
  <si>
    <t>545271</t>
  </si>
  <si>
    <t>JC545271</t>
  </si>
  <si>
    <t>14b483c2-d077-4ef4-b5f8-04dd3d9542d3</t>
  </si>
  <si>
    <t>2024-10-17T16:49:00</t>
  </si>
  <si>
    <t>202410-I_E-GEM850101-112329059101001000029548935958684280.xml</t>
  </si>
  <si>
    <t>112329059</t>
  </si>
  <si>
    <t>101001000029548935958684280</t>
  </si>
  <si>
    <t>112329059101001000029548935958684280</t>
  </si>
  <si>
    <t>FC1F587C-C2EE-4A22-83A5-A625EAA17E5E</t>
  </si>
  <si>
    <t>2024-10-04T17:18:51</t>
  </si>
  <si>
    <t>202410-I_E-GGS000912-FEFL0000030187.xml</t>
  </si>
  <si>
    <t>FEFL</t>
  </si>
  <si>
    <t>0000030187</t>
  </si>
  <si>
    <t>FEFL0000030187</t>
  </si>
  <si>
    <t>AB81D8CF-6DEF-4FFF-88E2-B8E1CB9727FA</t>
  </si>
  <si>
    <t>2024-10-16T14:57:48</t>
  </si>
  <si>
    <t>202410-I_E-GOHG890625-530189A24403.xml</t>
  </si>
  <si>
    <t>530189A</t>
  </si>
  <si>
    <t>24403</t>
  </si>
  <si>
    <t>530189A24403</t>
  </si>
  <si>
    <t>98e4355c-8e91-4ef4-b9f7-1ead5cbba6d5</t>
  </si>
  <si>
    <t>2024-10-29T16:13:33</t>
  </si>
  <si>
    <t>202410-I_E-GOHG890625-530189A24405.xml</t>
  </si>
  <si>
    <t>24405</t>
  </si>
  <si>
    <t>530189A24405</t>
  </si>
  <si>
    <t>62fb164d-f4b6-4297-b197-0a23c70cd655</t>
  </si>
  <si>
    <t>2024-10-29T16:15:20</t>
  </si>
  <si>
    <t>202410-I_E-GUEC690206-QEYVZE-I388.xml</t>
  </si>
  <si>
    <t>QEYVZE-I</t>
  </si>
  <si>
    <t>QEYVZE-I388</t>
  </si>
  <si>
    <t>87322613-C9FC-5F42-951D-999CC898D529</t>
  </si>
  <si>
    <t>2024-10-01T13:59:49</t>
  </si>
  <si>
    <t>202410-I_E-HELA860820-2122.xml</t>
  </si>
  <si>
    <t>2122</t>
  </si>
  <si>
    <t>c9a9b10f-872b-40d0-8a91-d98993b33cb1</t>
  </si>
  <si>
    <t>2024-10-29T20:23:09</t>
  </si>
  <si>
    <t>202410-I_E-IEA120222-FFNZ8281.xml</t>
  </si>
  <si>
    <t>8281</t>
  </si>
  <si>
    <t>FFNZ8281</t>
  </si>
  <si>
    <t>DCE025EC-606B-4724-94C2-1CB2B9FA9CC2</t>
  </si>
  <si>
    <t>2024-10-20T20:53:15</t>
  </si>
  <si>
    <t>202410-I_E-IMS421231-A202409-C4247543109-03102024-395270.xml</t>
  </si>
  <si>
    <t>202409-C4247543109-03102024-395270</t>
  </si>
  <si>
    <t>A202409-C4247543109-03102024-395270</t>
  </si>
  <si>
    <t>DAB3ECA2-1771-48E7-91E3-27723268962E</t>
  </si>
  <si>
    <t>2024-10-10T11:42:57</t>
  </si>
  <si>
    <t>202410-I_E-NWM970924-IBAEV274253.xml</t>
  </si>
  <si>
    <t>274253</t>
  </si>
  <si>
    <t>IBAEV274253</t>
  </si>
  <si>
    <t>1A35139B-7E6D-4BD7-9ED5-ADB071000881</t>
  </si>
  <si>
    <t>2024-10-20T19:48:27</t>
  </si>
  <si>
    <t>202410-I_E-NWM970924-IBAEV274254.xml</t>
  </si>
  <si>
    <t>274254</t>
  </si>
  <si>
    <t>IBAEV274254</t>
  </si>
  <si>
    <t>F9B7768E-5BB3-4A93-A6A0-C15FB0962845</t>
  </si>
  <si>
    <t>2024-10-20T19:54:44</t>
  </si>
  <si>
    <t>202410-I_E-NWM970924-IBAEV274255.xml</t>
  </si>
  <si>
    <t>274255</t>
  </si>
  <si>
    <t>IBAEV274255</t>
  </si>
  <si>
    <t>2E488AB6-1629-4A38-BFF9-07F814E13467</t>
  </si>
  <si>
    <t>2024-10-20T20:05:30</t>
  </si>
  <si>
    <t>202410-I_E-NWM970924-ICAGB591987.xml</t>
  </si>
  <si>
    <t>591987</t>
  </si>
  <si>
    <t>ICAGB591987</t>
  </si>
  <si>
    <t>C0ABFC71-47C0-4F52-BA64-958AFF587C46</t>
  </si>
  <si>
    <t>2024-10-20T19:49:36</t>
  </si>
  <si>
    <t>202410-I_E-NWM970924-ICAGB591988.xml</t>
  </si>
  <si>
    <t>591988</t>
  </si>
  <si>
    <t>ICAGB591988</t>
  </si>
  <si>
    <t>89B1CD18-93CF-44F2-8F45-D937B75C5C9D</t>
  </si>
  <si>
    <t>2024-10-20T19:51:01</t>
  </si>
  <si>
    <t>202410-I_E-NWM970924-IWACL1356562.xml</t>
  </si>
  <si>
    <t>1356562</t>
  </si>
  <si>
    <t>IWACL1356562</t>
  </si>
  <si>
    <t>EAB7EAA2-BEC5-4F35-AD83-54E73DFBC763</t>
  </si>
  <si>
    <t>2024-10-23T18:02:12</t>
  </si>
  <si>
    <t>202410-I_E-NWM970924-IWAJT691415.xml</t>
  </si>
  <si>
    <t>691415</t>
  </si>
  <si>
    <t>IWAJT691415</t>
  </si>
  <si>
    <t>689BD74A-F4C5-4D76-A30E-01AC208BC3DA</t>
  </si>
  <si>
    <t>2024-10-31T18:23:45</t>
  </si>
  <si>
    <t>202410-I_E-NWM970924-IWAUH695047.xml</t>
  </si>
  <si>
    <t>IWAUH</t>
  </si>
  <si>
    <t>695047</t>
  </si>
  <si>
    <t>IWAUH695047</t>
  </si>
  <si>
    <t>FF294ADE-A5EA-42C7-9F0A-5AB4EA39579D</t>
  </si>
  <si>
    <t>2024-10-20T20:21:50</t>
  </si>
  <si>
    <t>202410-I_E-ODM950324-POSM7847498.xml</t>
  </si>
  <si>
    <t>7847498</t>
  </si>
  <si>
    <t>POSM7847498</t>
  </si>
  <si>
    <t>8A438BCE-C941-D143-A671-CE557E551A2D</t>
  </si>
  <si>
    <t>2024-10-22T13:48:09</t>
  </si>
  <si>
    <t>202410-I_E-OVI800131-OVIIR50599.xml</t>
  </si>
  <si>
    <t>50599</t>
  </si>
  <si>
    <t>OVIIR50599</t>
  </si>
  <si>
    <t>0FF25FC2-5A95-443F-B3B7-6BAF32B67DF3</t>
  </si>
  <si>
    <t>2024-10-31T19:28:11</t>
  </si>
  <si>
    <t>202410-I_E-PMU940317-FCBF2583259.xml</t>
  </si>
  <si>
    <t>FCBF</t>
  </si>
  <si>
    <t>2583259</t>
  </si>
  <si>
    <t>FCBF2583259</t>
  </si>
  <si>
    <t>C5F7B44A-6D9F-4EC6-A40E-F1658EE26F56</t>
  </si>
  <si>
    <t>2024-10-02T00:11:24</t>
  </si>
  <si>
    <t>202410-I_E-RCO070813-V7718.xml</t>
  </si>
  <si>
    <t>V</t>
  </si>
  <si>
    <t>7718</t>
  </si>
  <si>
    <t>V7718</t>
  </si>
  <si>
    <t>b355d3b2-7511-44f4-b6fb-5e8234a1b7f5</t>
  </si>
  <si>
    <t>2024-10-15T16:45:04</t>
  </si>
  <si>
    <t>202410-I_E-RCO070813-V8034.xml</t>
  </si>
  <si>
    <t>8034</t>
  </si>
  <si>
    <t>V8034</t>
  </si>
  <si>
    <t>e8cd4d80-e5eb-400b-b1d6-c4f89191fd4c</t>
  </si>
  <si>
    <t>2024-10-16T16:32:46</t>
  </si>
  <si>
    <t>202410-I_E-RTO840921-TIWEBDF9965156.xml</t>
  </si>
  <si>
    <t>9965156</t>
  </si>
  <si>
    <t>TIWEBDF9965156</t>
  </si>
  <si>
    <t>EF08088C-FC05-46FC-B2C1-2ABF53FFCC61</t>
  </si>
  <si>
    <t>2024-10-20T21:24:08</t>
  </si>
  <si>
    <t>202410-I_E-SDI121109-CHIM25407.xml</t>
  </si>
  <si>
    <t>CHIM</t>
  </si>
  <si>
    <t>25407</t>
  </si>
  <si>
    <t>CHIM25407</t>
  </si>
  <si>
    <t>816C191D-364B-4123-923E-B5056EF1A654</t>
  </si>
  <si>
    <t>2024-10-26T14:51:00</t>
  </si>
  <si>
    <t>202410-I_E-SGR060314-4GRM37868.xml</t>
  </si>
  <si>
    <t>4GRM</t>
  </si>
  <si>
    <t>37868</t>
  </si>
  <si>
    <t>4GRM37868</t>
  </si>
  <si>
    <t>03ACCC9C-2358-4FF9-BB96-E062C829B2F7</t>
  </si>
  <si>
    <t>2024-10-23T12:15:38</t>
  </si>
  <si>
    <t>202410-I_E-SKA040907-FESKA0000006712.xml</t>
  </si>
  <si>
    <t>0000006712</t>
  </si>
  <si>
    <t>FESKA0000006712</t>
  </si>
  <si>
    <t>B1FE5499-BF74-4604-B5AC-3BAF8B909849</t>
  </si>
  <si>
    <t>2024-10-25T09:10:51</t>
  </si>
  <si>
    <t>202410-I_E-SLR980420-WWLL363978.xml</t>
  </si>
  <si>
    <t>WWLL</t>
  </si>
  <si>
    <t>363978</t>
  </si>
  <si>
    <t>WWLL363978</t>
  </si>
  <si>
    <t>2f9fffc0-e048-49bd-9235-efdc102bbf5b</t>
  </si>
  <si>
    <t>2024-10-29T15:29:25</t>
  </si>
  <si>
    <t>202410-I_E-SMA010918-WEB27801.xml</t>
  </si>
  <si>
    <t>27801</t>
  </si>
  <si>
    <t>WEB27801</t>
  </si>
  <si>
    <t>15b56a02-863b-42bb-9880-37ef161c2d5b</t>
  </si>
  <si>
    <t>2024-10-29T15:44:45</t>
  </si>
  <si>
    <t>202410-I_E-SOJJ831210-AAA16E.xml</t>
  </si>
  <si>
    <t>AAA16E</t>
  </si>
  <si>
    <t>AAA16E08-3A5E-4D1A-B6EE-2638F066EB59</t>
  </si>
  <si>
    <t>2024-10-24T12:01:00</t>
  </si>
  <si>
    <t>202410-I_E-SOSH540521-BC2D18.xml</t>
  </si>
  <si>
    <t>BC2D18</t>
  </si>
  <si>
    <t>BC2D18FA-F0F7-46D7-BAE9-A313520C1A50</t>
  </si>
  <si>
    <t>2024-10-01T15:03:56</t>
  </si>
  <si>
    <t>202410-I_E-SPL180212-EZ5431.xml</t>
  </si>
  <si>
    <t>EZ</t>
  </si>
  <si>
    <t>5431</t>
  </si>
  <si>
    <t>EZ5431</t>
  </si>
  <si>
    <t>34889432-f0a1-4148-86ab-b02ad4cf1b75</t>
  </si>
  <si>
    <t>2024-10-21T21:07:18</t>
  </si>
  <si>
    <t>202410-I_E-SPL180212-LA3163.xml</t>
  </si>
  <si>
    <t>3163</t>
  </si>
  <si>
    <t>LA3163</t>
  </si>
  <si>
    <t>3dd89a2a-00b7-4e08-832c-ee8a3b938fe8</t>
  </si>
  <si>
    <t>2024-10-31T15:57:33</t>
  </si>
  <si>
    <t>202410-I_E-SPL180212-MZ20407.xml</t>
  </si>
  <si>
    <t>MZ</t>
  </si>
  <si>
    <t>20407</t>
  </si>
  <si>
    <t>MZ20407</t>
  </si>
  <si>
    <t>a02501a4-a850-40c3-8bc7-bee36e85a9d2</t>
  </si>
  <si>
    <t>2024-10-30T08:25:29</t>
  </si>
  <si>
    <t>202410-I_E-STR020819-K341743.xml</t>
  </si>
  <si>
    <t>K</t>
  </si>
  <si>
    <t>341743</t>
  </si>
  <si>
    <t>K341743</t>
  </si>
  <si>
    <t>5d80d0ce-72b3-4522-851d-5ad2efdf5bf4</t>
  </si>
  <si>
    <t>2024-10-23T18:54:13</t>
  </si>
  <si>
    <t>202410-I_E-TCA870817-ATMM1325745.xml</t>
  </si>
  <si>
    <t>1325745</t>
  </si>
  <si>
    <t>ATMM1325745</t>
  </si>
  <si>
    <t>dc760971-ef21-4b50-a811-528089b6346d</t>
  </si>
  <si>
    <t>2024-10-16T15:25:32</t>
  </si>
  <si>
    <t>202410-I_E-TME840315-FMM130124100184385.xml</t>
  </si>
  <si>
    <t>130124100184385</t>
  </si>
  <si>
    <t>FMM130124100184385</t>
  </si>
  <si>
    <t>21e0b822-0261-40e9-adfb-73622875a2bf</t>
  </si>
  <si>
    <t>2024-10-25T00:30:29</t>
  </si>
  <si>
    <t>202410-I_E-UPM191014-EATS30184426.xml</t>
  </si>
  <si>
    <t>EATS</t>
  </si>
  <si>
    <t>30184426</t>
  </si>
  <si>
    <t>EATS30184426</t>
  </si>
  <si>
    <t>DFEDA2ED-ACE4-577E-97EB-53C2F59451D2</t>
  </si>
  <si>
    <t>202410-I_E-UPM191014-EATS30184427.xml</t>
  </si>
  <si>
    <t>30184427</t>
  </si>
  <si>
    <t>EATS30184427</t>
  </si>
  <si>
    <t>46EE130C-1008-5D86-9E17-0307B4185DC8</t>
  </si>
  <si>
    <t>202410-I_E-UPM191014-EATS30184429.xml</t>
  </si>
  <si>
    <t>30184429</t>
  </si>
  <si>
    <t>EATS30184429</t>
  </si>
  <si>
    <t>4C7FE7AC-411A-5C57-B88D-319335A26609</t>
  </si>
  <si>
    <t>2024-10-01T14:04:16</t>
  </si>
  <si>
    <t>202410-I_E-VAMF581205-E84F1D.xml</t>
  </si>
  <si>
    <t>E84F1D</t>
  </si>
  <si>
    <t>E84F1DEE-FC57-40F9-9438-C981B9249CFE</t>
  </si>
  <si>
    <t>2024-10-24T07:14:04</t>
  </si>
  <si>
    <t>202410-I_E-ZFM111018-AC1286.xml</t>
  </si>
  <si>
    <t>AC</t>
  </si>
  <si>
    <t>1286</t>
  </si>
  <si>
    <t>AC1286</t>
  </si>
  <si>
    <t>6C02799A-6738-48DC-8A23-EBC18270D257</t>
  </si>
  <si>
    <t>2024-10-20T21:06:15</t>
  </si>
  <si>
    <t>202410-P_E-DLI931201-LWFM2476318.xml</t>
  </si>
  <si>
    <t>2476318</t>
  </si>
  <si>
    <t>LWFM2476318</t>
  </si>
  <si>
    <t>DD00EEED-3842-507F-91E4-180B8B29ADEB</t>
  </si>
  <si>
    <t>2024-10-10T09:56:14</t>
  </si>
  <si>
    <t>202410-P_E-SDI121109-REP279553.xml</t>
  </si>
  <si>
    <t>REP</t>
  </si>
  <si>
    <t>279553</t>
  </si>
  <si>
    <t>REP279553</t>
  </si>
  <si>
    <t>933DB5D1-6E9F-4180-83DD-77CE8A546E2E</t>
  </si>
  <si>
    <t>2024-10-28T17:33:00</t>
  </si>
  <si>
    <t>202410-P_E-SDI121109-REP279555.xml</t>
  </si>
  <si>
    <t>279555</t>
  </si>
  <si>
    <t>REP279555</t>
  </si>
  <si>
    <t>C89BF88D-46D8-4FED-804E-5DD06BB37F2C</t>
  </si>
  <si>
    <t>2024-10-28T17:34:00</t>
  </si>
  <si>
    <t>202410-P_E-SDI121109-REP279591.xml</t>
  </si>
  <si>
    <t>279591</t>
  </si>
  <si>
    <t>REP279591</t>
  </si>
  <si>
    <t>6441BAE5-3462-4797-B6DD-5862BA43CD99</t>
  </si>
  <si>
    <t>2024-10-29T12:08:00</t>
  </si>
  <si>
    <t>202410-P_E-TME840315-6b1e71.xml</t>
  </si>
  <si>
    <t>6b1e71</t>
  </si>
  <si>
    <t>6b1e71cb-d345-47d1-ac3a-73622875d0a0</t>
  </si>
  <si>
    <t>2024-10-03T01:46:30</t>
  </si>
  <si>
    <t>202410_I_E-84-2805822_122859489033.pdf</t>
  </si>
  <si>
    <t>122859489033</t>
  </si>
  <si>
    <t>202410_I_E-84-2805822_136861209920.pdf</t>
  </si>
  <si>
    <t>136861209920</t>
  </si>
  <si>
    <t>202410_I_E-74-3093319_202303032368.pdf</t>
  </si>
  <si>
    <t>202303032368</t>
  </si>
  <si>
    <t>202410_I_E-74-3093319_202303046380.pdf</t>
  </si>
  <si>
    <t>202303046380</t>
  </si>
  <si>
    <t>202410_I_E-ZVC110421C76_INV276913862.pdf</t>
  </si>
  <si>
    <t>INV276913862</t>
  </si>
  <si>
    <t>AIBD970816LB6</t>
  </si>
  <si>
    <t>DANIEL ANGEL ARCHIVALDO BARRETO</t>
  </si>
  <si>
    <t>ANE140618P37</t>
  </si>
  <si>
    <t>SERVICIOS COMERCIALES AMAZON MEXICO</t>
  </si>
  <si>
    <t>CSI020226MV4</t>
  </si>
  <si>
    <t>CAFE SIRENA</t>
  </si>
  <si>
    <t>DAVA680404KN7</t>
  </si>
  <si>
    <t>ADRIANA DAZA VALENCIA</t>
  </si>
  <si>
    <t>EMM190912626</t>
  </si>
  <si>
    <t>E&amp;I MOVILIDAD MEXICO</t>
  </si>
  <si>
    <t>ESA981209QV6</t>
  </si>
  <si>
    <t>ESTACION DE SERVICIO PARA AUTOS CENTRO</t>
  </si>
  <si>
    <t>GGS000912PT9</t>
  </si>
  <si>
    <t>GRUPO GASOLINERO SAMARA</t>
  </si>
  <si>
    <t>GOHG890625M29</t>
  </si>
  <si>
    <t>GLORIA LIZETH GONZALEZ HERNANDEZ</t>
  </si>
  <si>
    <t>GUEC690206RRA</t>
  </si>
  <si>
    <t>CARLOS FRANCISCO GUERRA ESPARZA</t>
  </si>
  <si>
    <t>PMU940317114</t>
  </si>
  <si>
    <t>PROMOTORA MUSICAL</t>
  </si>
  <si>
    <t>SDI121109B14</t>
  </si>
  <si>
    <t>SALUD DIGNA</t>
  </si>
  <si>
    <t>SGR060314HFA</t>
  </si>
  <si>
    <t>SERVICIO GRAMAR</t>
  </si>
  <si>
    <t>SLR980420867</t>
  </si>
  <si>
    <t>SERVICIO LEYES DE REFORMA</t>
  </si>
  <si>
    <t>SMA0109184EA</t>
  </si>
  <si>
    <t>SERVICIO MADELL</t>
  </si>
  <si>
    <t>SOJJ8312104IA</t>
  </si>
  <si>
    <t>JOSE DE JESUS SOTO JUNGO</t>
  </si>
  <si>
    <t>SOSH540521GU0</t>
  </si>
  <si>
    <t>HUMBERTO CONCEPCION SOPERANEZ SARABIA</t>
  </si>
  <si>
    <t>STR0208199W2</t>
  </si>
  <si>
    <t>SERVICIO TREN</t>
  </si>
  <si>
    <t>UPM191014S31</t>
  </si>
  <si>
    <t>UBER PORTIER MEXICO</t>
  </si>
  <si>
    <t>VAMF581205D90</t>
  </si>
  <si>
    <t>FRANCISCO JAVIER VALLE MONTES</t>
  </si>
  <si>
    <t>ZFM111018JQ4</t>
  </si>
  <si>
    <t>ZENSHO FOOD DE MEXICO</t>
  </si>
  <si>
    <t>|- Servicios de mensajería en bicicleta o motocicleta. Servicio independiente de entrega de alimentos preparados, a través de la aplicación UberEats</t>
  </si>
  <si>
    <t>16.38</t>
  </si>
  <si>
    <t>|- ACT. ASPEL COI 1 USR. v10 - COI1AN  |- ACT. ASPEL COI 1 LIC. ADICIONAL v10 - COIL1AN</t>
  </si>
  <si>
    <t>7328.00</t>
  </si>
  <si>
    <t>|- IRIS USA, Inc. - Bolígrafo de ejercicio IRIS CI-604 con techo de malla para 4 paneles, blanco</t>
  </si>
  <si>
    <t>586.50</t>
  </si>
  <si>
    <t>225.55</t>
  </si>
  <si>
    <t>|- SERVICIOS PROFESIONALES DE CONTABILIDAD, ASISTENCIAS EMPRESARIAL O RELACIONADOS</t>
  </si>
  <si>
    <t>|- AUDIFONO SONY MDREX15LPBCUC ZUC</t>
  </si>
  <si>
    <t>|- SERVICIOS DE CAFETERÍA AL 16%</t>
  </si>
  <si>
    <t>95.69</t>
  </si>
  <si>
    <t>|- Consumo de alimentos (Ticket: 1-XA-310044)</t>
  </si>
  <si>
    <t>|- Consumo de alimentos (Ticket: 1-XA-306190)</t>
  </si>
  <si>
    <t>|- Consumo de alimentos (Ticket: 1-XA-307970)</t>
  </si>
  <si>
    <t>|- Consumo de alimentos (Ticket: 1-XA-310304)</t>
  </si>
  <si>
    <t>|- PLANTILLAS DEPORTIVA 27  |- CALZADO DE SEGURIDAD PROCLIFT 0409 STRONG NEGRO 26</t>
  </si>
  <si>
    <t>761.65</t>
  </si>
  <si>
    <t>|- Recarga</t>
  </si>
  <si>
    <t>1982.76</t>
  </si>
  <si>
    <t>|- MAGNA 87 OCTANOS</t>
  </si>
  <si>
    <t>|- MT TELA GALLINERO C-22 25X1.20</t>
  </si>
  <si>
    <t>124.65</t>
  </si>
  <si>
    <t>|- MT TELA GALLINERO C-22 25X1.50  |- PZ ANGULO DE (1-8X3-4) 19X3MM  |- CORTE DE ANGULO Y SOLERA DE 1-8" A 1"</t>
  </si>
  <si>
    <t>653.03</t>
  </si>
  <si>
    <t>|- PZ PTR DE 1" 25MM C-14 AZUL  |- CORTE DE PTR DE 1" A 1 1-2" EN C-14 Y C-16</t>
  </si>
  <si>
    <t>173.26</t>
  </si>
  <si>
    <t>|- RISPERIDONA 2MG 40TA</t>
  </si>
  <si>
    <t>199.00</t>
  </si>
  <si>
    <t>|- Folio: 2783066 Fecha: 14-10-2024 Hora: 142628 Carril: 2303 Clase: SC0</t>
  </si>
  <si>
    <t>266.37</t>
  </si>
  <si>
    <t>|- MAGNA TICKET 1001023</t>
  </si>
  <si>
    <t>148.11</t>
  </si>
  <si>
    <t>|- COMEX FELPA ULTRA WARREN LISA  |- COMEX MANERAL AZUL EXTRAREFORZADO</t>
  </si>
  <si>
    <t>139.66</t>
  </si>
  <si>
    <t>|- COMEX BROCHA CLASICA 4"  |- COMEX BROCHA PLUS 1 1-2"  |- COMEX BROCHA ULTRA 2 1-2"</t>
  </si>
  <si>
    <t>120.26</t>
  </si>
  <si>
    <t>22.41</t>
  </si>
  <si>
    <t>|- Ferretería en general cinchos plastico 20cm blanco  |- Ferretería en general cincho de plastico 30cm blanco  |- Aerosoles acuario blanco brillante  |- Goznes o bisagras libro hermex 21-2  |- Ferretería en general cerrojo 10cm</t>
  </si>
  <si>
    <t>277.59</t>
  </si>
  <si>
    <t>1907.25</t>
  </si>
  <si>
    <t>|- E DOMICILIO  |- ARENA BOB</t>
  </si>
  <si>
    <t>341.38</t>
  </si>
  <si>
    <t>|- E DOMICILIO  |- ARENA GATO  |- MDCSP400ML</t>
  </si>
  <si>
    <t>684.48</t>
  </si>
  <si>
    <t>|- MOLDEPALETAS  |- PLATO  |- CANASTA RECT</t>
  </si>
  <si>
    <t>101.75</t>
  </si>
  <si>
    <t>|- FLETE PREVTA  |- HERMETICOS</t>
  </si>
  <si>
    <t>314.55</t>
  </si>
  <si>
    <t>|- FLETE PREVTA  |- MM 9K GATO</t>
  </si>
  <si>
    <t>719.33</t>
  </si>
  <si>
    <t>|- REPUESTOS  |- MINIRODILL</t>
  </si>
  <si>
    <t>160.34</t>
  </si>
  <si>
    <t>|- SOPRTE ART</t>
  </si>
  <si>
    <t>947.41</t>
  </si>
  <si>
    <t>|- BOLSA VERDE  |- BOING DZNO  |- BOING FRES  |- BOING GUAY  |- BOING UVA  |- BOING MANG  |- ROLLIT JAM  |- BONAFONT1L  |- SMUN L 600  |- CCSAOREO  |- CCOROREO  |- MC CINTURON</t>
  </si>
  <si>
    <t>522.86</t>
  </si>
  <si>
    <t>|- MARC DIDACTICO PUNTO FINO C-8</t>
  </si>
  <si>
    <t>85.34</t>
  </si>
  <si>
    <t>|- APPLE EARPODS WITH LIGHTNING C</t>
  </si>
  <si>
    <t>|- Ritz Galletas Saladas Queso 30gr  |- Rueda de Amaranto Semiamargo Marantos 50gr  |- La Especial Almendra 50gr  |- Rueda de Amaranto Semiamargo Marantos 50gr  |- Tipico Larri Dulce de Leche con Nuez 90gr  |- Trident Xtra Care Cool Bubble 10pz  |- Monster Energy Drink 473ml  |- Red Bull 250ml  |- Coca Cola Vidrio 500ml</t>
  </si>
  <si>
    <t>297.92</t>
  </si>
  <si>
    <t>|- Monster Energy Lo Carb 473ml</t>
  </si>
  <si>
    <t>47.41</t>
  </si>
  <si>
    <t>872.42</t>
  </si>
  <si>
    <t>|- LENTE - MONOFOCAL COMBINADO  |- LENTE - MONOFOCAL COMBINADO</t>
  </si>
  <si>
    <t>1209.05</t>
  </si>
  <si>
    <t>|- MAGNA TICKET 701651</t>
  </si>
  <si>
    <t>726.31</t>
  </si>
  <si>
    <t>650.91</t>
  </si>
  <si>
    <t>211.54</t>
  </si>
  <si>
    <t>|- 1KG CLAVO CONCRETO 1 1-2  |- 1-2 KG RONDANA PLANA 3-16  |- BROCA CONCRETO 3-16  |- BROCA CONCRETO 1-4  |- BOLSA DE TAQUETES 1-4  |- TAQUETE 3-16  |- ARMELLA CERRADA 18 X 50  |- ARMELLA CERRADA 22 X 100</t>
  </si>
  <si>
    <t>208.00</t>
  </si>
  <si>
    <t>|- BARRETA DE UÑA</t>
  </si>
  <si>
    <t>|- EFITEC87</t>
  </si>
  <si>
    <t>514.94</t>
  </si>
  <si>
    <t>|- EFITEC87 (Despacho 627752-0)  |- EFITEC87 (Despacho 631981-0)  |- EFITEC87 (Despacho 650157-0)  |- EFITEC87 (Despacho 722179-0)  |- EFITEC87 (Despacho 643390-0)  |- EFITEC87 (Despacho 719922-0)  |- EFITEC87 (Despacho 623866-0)  |- EFITEC87 (Despacho 626767-0)  |- EFITEC87 (Despacho 638243-0)</t>
  </si>
  <si>
    <t>2551.80</t>
  </si>
  <si>
    <t>346.20</t>
  </si>
  <si>
    <t>432.69</t>
  </si>
  <si>
    <t>|- Folio: 2097407 Fecha: 15-10-2024 Hora: 000509 Carril: 1305 Clase: 2</t>
  </si>
  <si>
    <t>53.45</t>
  </si>
  <si>
    <t>|- Cuota de servicio</t>
  </si>
  <si>
    <t>14.38</t>
  </si>
  <si>
    <t>7.03</t>
  </si>
  <si>
    <t>25.45</t>
  </si>
  <si>
    <t>|- 12 REMACHES 3-16  |- BROCA P-METAL  |- REMACHADORA TRUPER  |- CARTUCHO DE SILICON  |- 10 PIJAS 10 X 1 1-2</t>
  </si>
  <si>
    <t>403.00</t>
  </si>
  <si>
    <t>|- Establecimientos de comida rápida</t>
  </si>
  <si>
    <t>174.13</t>
  </si>
  <si>
    <t>|- SkyAlert Gold (1 Año) (anual)</t>
  </si>
  <si>
    <t>|- Pikmin Bloom 2500 Coins</t>
  </si>
  <si>
    <t>202410-I_E-SCS160714-S419.xml</t>
  </si>
  <si>
    <t>419</t>
  </si>
  <si>
    <t>S419</t>
  </si>
  <si>
    <t>0929C3C3-7582-4218-BD22-3BA25E160917</t>
  </si>
  <si>
    <t>2024-10-04T15:22:53</t>
  </si>
  <si>
    <t>202410-I_E-SCS160714-S420.xml</t>
  </si>
  <si>
    <t>420</t>
  </si>
  <si>
    <t>S420</t>
  </si>
  <si>
    <t>F04EF16F-A14C-4163-AA50-09419B984AE6</t>
  </si>
  <si>
    <t>2024-10-07T09:01:01</t>
  </si>
  <si>
    <t>202410-I_E-SCS160714-S421.xml</t>
  </si>
  <si>
    <t>421</t>
  </si>
  <si>
    <t>S421</t>
  </si>
  <si>
    <t>C55D17EF-8471-416F-BAF4-879650C61E63</t>
  </si>
  <si>
    <t>2024-10-07T10:48:08</t>
  </si>
  <si>
    <t>202410-I_E-SCS160714-S422.xml</t>
  </si>
  <si>
    <t>422</t>
  </si>
  <si>
    <t>S422</t>
  </si>
  <si>
    <t>D04FE0EB-51B3-426D-8D99-8D278119E74B</t>
  </si>
  <si>
    <t>2024-10-07T17:36:48</t>
  </si>
  <si>
    <t>202410-I_E-SCS160714-S423.xml</t>
  </si>
  <si>
    <t>423</t>
  </si>
  <si>
    <t>S423</t>
  </si>
  <si>
    <t>FA9344A0-987F-4DE6-BD4E-79CB223BD583</t>
  </si>
  <si>
    <t>2024-10-14T12:07:39</t>
  </si>
  <si>
    <t>202410-I_E-SCS160714-S424.xml</t>
  </si>
  <si>
    <t>424</t>
  </si>
  <si>
    <t>S424</t>
  </si>
  <si>
    <t>CDB695DC-1AF6-405B-87A5-9F8000F3FC59</t>
  </si>
  <si>
    <t>2024-10-16T16:08:19</t>
  </si>
  <si>
    <t>202410-I_E-SCS160714-S425.xml</t>
  </si>
  <si>
    <t>425</t>
  </si>
  <si>
    <t>S425</t>
  </si>
  <si>
    <t>D4A4430F-22F6-4D01-B044-3152AE62D359</t>
  </si>
  <si>
    <t>2024-10-16T16:31:10</t>
  </si>
  <si>
    <t>202410-I_E-SCS160714-S426.xml</t>
  </si>
  <si>
    <t>426</t>
  </si>
  <si>
    <t>S426</t>
  </si>
  <si>
    <t>749ECE34-EE57-4240-B1CA-68B3B1FC02B3</t>
  </si>
  <si>
    <t>2024-10-17T15:40:09</t>
  </si>
  <si>
    <t>202410-I_E-SCS160714-S428.xml</t>
  </si>
  <si>
    <t>428</t>
  </si>
  <si>
    <t>S428</t>
  </si>
  <si>
    <t>FDFBE9E2-C98D-488F-8207-4D57BB6EF866</t>
  </si>
  <si>
    <t>2024-10-25T12:09:13</t>
  </si>
  <si>
    <t>202410-I_E-SCS160714-S429.xml</t>
  </si>
  <si>
    <t>429</t>
  </si>
  <si>
    <t>S429</t>
  </si>
  <si>
    <t>09DEC53F-EFCF-468B-B440-FC7FDB49CD57</t>
  </si>
  <si>
    <t>2024-10-28T22:50:30</t>
  </si>
  <si>
    <t>202410-P_E-SCS160714-SPAG86.xml</t>
  </si>
  <si>
    <t>86</t>
  </si>
  <si>
    <t>SPAG86</t>
  </si>
  <si>
    <t>75DD7D04-CC03-4F5F-BB3C-A79B33F75667</t>
  </si>
  <si>
    <t>2024-10-17T10:21:38</t>
  </si>
  <si>
    <t>202410-P_E-SCS160714-SPAG87.xml</t>
  </si>
  <si>
    <t>87</t>
  </si>
  <si>
    <t>SPAG87</t>
  </si>
  <si>
    <t>AA9DDB37-D20A-43D0-94D0-50E9DD03F676</t>
  </si>
  <si>
    <t>2024-10-18T16:10:25</t>
  </si>
  <si>
    <t>202410-P_E-SCS160714-SPAG88.xml</t>
  </si>
  <si>
    <t>88</t>
  </si>
  <si>
    <t>SPAG88</t>
  </si>
  <si>
    <t>06B9B867-D517-4EA6-85A5-4E3424DA2763</t>
  </si>
  <si>
    <t>2024-10-18T16:11:47</t>
  </si>
  <si>
    <t>202410-P_E-SCS160714-SPAG89.xml</t>
  </si>
  <si>
    <t>89</t>
  </si>
  <si>
    <t>SPAG89</t>
  </si>
  <si>
    <t>AA9BE0E0-E3EF-4E35-B3D1-9D1045B4728E</t>
  </si>
  <si>
    <t>2024-10-21T16:38:05</t>
  </si>
  <si>
    <t>|- Asesoria en aplicación de sellador en techo SC Satélite.</t>
  </si>
  <si>
    <t>2462.66</t>
  </si>
  <si>
    <t>|- Servicios de contabilidad y declaraciones fiscales, nómina y expedientes de recursos humanos para el corporativo Nutridelmar correspondientes al mes de Septiembre de 2024. Incluye los RFC QUOA5308042F9, QUPA890206JW7 y NUT970916NH6.</t>
  </si>
  <si>
    <t>|- Asesoria en Aplicación de impermeabilizante SC Satélite 2.</t>
  </si>
  <si>
    <t>|- Asesoria en sellado de techumbre SC Satélite 003.</t>
  </si>
  <si>
    <t>GUBJ4810236FA</t>
  </si>
  <si>
    <t>JORGE CARLOS SALVADOR GUTIERREZ Y BAHNSEN</t>
  </si>
  <si>
    <t>|- Paquete de 200 timbres aspel con clave de activación DXX950XXX746XX.</t>
  </si>
  <si>
    <t>|- Suscripción mensual servidor virtual plan Profesional, vigencia del 15 de Octubre al 14 de Noviembre 2024, incluye respaldo de información.</t>
  </si>
  <si>
    <t>|- Asesoria en en sistemas de sellado e impermeabilización Satélite 03.</t>
  </si>
  <si>
    <t>|- Asesoria en en sistemas de sellado e impermeabilización Satélite 05.</t>
  </si>
  <si>
    <t>|- Asesoria en en sistemas de sellado e impermeabilización Satélite 06.</t>
  </si>
  <si>
    <t>10-2024</t>
  </si>
  <si>
    <t>Importe 8%</t>
  </si>
  <si>
    <t>Fecha límite</t>
  </si>
  <si>
    <t>Suma de Importe 8%</t>
  </si>
  <si>
    <t>Suma de Base Tasa 0%</t>
  </si>
  <si>
    <t>Suma de Base Exenta</t>
  </si>
  <si>
    <t>Zoom Video Communications Inc</t>
  </si>
  <si>
    <t>Retenciones de IVA (Nuevo portal)</t>
  </si>
  <si>
    <t>202411-I_E-SCS160714-S430.xml</t>
  </si>
  <si>
    <t>430</t>
  </si>
  <si>
    <t>S430</t>
  </si>
  <si>
    <t>B2564A41-9676-406E-B3A2-640447799267</t>
  </si>
  <si>
    <t>2024-11-01T13:54:58</t>
  </si>
  <si>
    <t>|- Asesoria en en sistemas de sellado e impermeabilización Satélite 07.</t>
  </si>
  <si>
    <t>202411-I_E-SCS160714-S431.xml</t>
  </si>
  <si>
    <t>431</t>
  </si>
  <si>
    <t>S431</t>
  </si>
  <si>
    <t>F8F41C4E-4578-4206-A892-C2C33265DA48</t>
  </si>
  <si>
    <t>2024-11-04T09:50:09</t>
  </si>
  <si>
    <t>2741.12</t>
  </si>
  <si>
    <t>202411-I_E-SCS160714-S432.xml</t>
  </si>
  <si>
    <t>432</t>
  </si>
  <si>
    <t>S432</t>
  </si>
  <si>
    <t>3F624332-D5AB-4DE2-AD5D-844C40FC3CB0</t>
  </si>
  <si>
    <t>2024-11-04T13:07:26</t>
  </si>
  <si>
    <t>|- Asesoria en en sistemas de sellado e impermeabilización Satélite 08.</t>
  </si>
  <si>
    <t>202411-I_E-SCS160714-S433.xml</t>
  </si>
  <si>
    <t>433</t>
  </si>
  <si>
    <t>S433</t>
  </si>
  <si>
    <t>9A7BCB03-9953-419E-926E-C46D632F5012</t>
  </si>
  <si>
    <t>2024-11-05T15:59:14</t>
  </si>
  <si>
    <t>|- Servicio de consultoría y tareas relacionadas del 1 de abril al 14 de junio y del 15 de Agosto al 30 de septiembre, así como entrega de la primera versión para la consulta remota de inventarios.</t>
  </si>
  <si>
    <t>30000.00</t>
  </si>
  <si>
    <t>202411-I_E-SCS160714-S434.xml</t>
  </si>
  <si>
    <t>434</t>
  </si>
  <si>
    <t>S434</t>
  </si>
  <si>
    <t>FD9B40DE-EAF2-4ECA-802E-F7FFAA05A846</t>
  </si>
  <si>
    <t>2024-11-06T23:01:33</t>
  </si>
  <si>
    <t>|- Servicios de contabilidad y declaraciones fiscales, nómina y expedientes de recursos humanos para el corporativo Nutridelmar correspondientes al mes de Octubre de 2024. Incluye los RFC QUOA5308042F9, QUPA890206JW7 y NUT970916NH6.</t>
  </si>
  <si>
    <t>202411-I_E-SCS160714-S435.xml</t>
  </si>
  <si>
    <t>435</t>
  </si>
  <si>
    <t>S435</t>
  </si>
  <si>
    <t>58F46C68-7D0C-4908-963B-AD52147F698E</t>
  </si>
  <si>
    <t>2024-11-08T13:09:05</t>
  </si>
  <si>
    <t>|- Asesoria en en sistemas de sellado e impermeabilización Satélite 09.</t>
  </si>
  <si>
    <t>202411-I_E-SCS160714-S436.xml</t>
  </si>
  <si>
    <t>436</t>
  </si>
  <si>
    <t>S436</t>
  </si>
  <si>
    <t>918DBE71-6ECE-448D-8F28-0BB65A0871D6</t>
  </si>
  <si>
    <t>2024-11-12T15:02:01</t>
  </si>
  <si>
    <t>|- Asesoria en trabajo de piso epoxico BA Xochimilco.</t>
  </si>
  <si>
    <t>202411-I_E-SCS160714-S437.xml</t>
  </si>
  <si>
    <t>437</t>
  </si>
  <si>
    <t>S437</t>
  </si>
  <si>
    <t>81AD2636-940A-4594-A241-7DE043B6AC55</t>
  </si>
  <si>
    <t>2024-11-13T15:20:45</t>
  </si>
  <si>
    <t>202411-I_E-SCS160714-S438.xml</t>
  </si>
  <si>
    <t>438</t>
  </si>
  <si>
    <t>S438</t>
  </si>
  <si>
    <t>21ADAAB9-52D6-4E85-B224-4175895614FA</t>
  </si>
  <si>
    <t>2024-11-14T12:08:16</t>
  </si>
  <si>
    <t>|- Suscripción mensual servidor virtual plan Profesional, vigencia del 15 de Noviembre al 14 de Diciembre 2024, incluye respaldo de información.</t>
  </si>
  <si>
    <t>202411-I_E-SCS160714-S439.xml</t>
  </si>
  <si>
    <t>439</t>
  </si>
  <si>
    <t>S439</t>
  </si>
  <si>
    <t>B12CA48F-B3F1-461D-BEBF-27A1C9727505</t>
  </si>
  <si>
    <t>2024-11-15T10:56:48</t>
  </si>
  <si>
    <t>|- Asesoria en los trabajos de Sello mecánico en BA Doctores (01).</t>
  </si>
  <si>
    <t>202411-I_E-SCS160714-S441.xml</t>
  </si>
  <si>
    <t>441</t>
  </si>
  <si>
    <t>S441</t>
  </si>
  <si>
    <t>9ECB7279-3835-421B-9EA5-8EA5EFBE10AD</t>
  </si>
  <si>
    <t>2024-11-19T16:09:10</t>
  </si>
  <si>
    <t>|- Asesoria en trabajos de corrección en canalón perimetral, corrección sobrante lamina, derivación de anexo para descarga de agua pluvial.  |- Asesoria en revisión, corrección, limpieza y goteras. BAE Colonial Iztapalapa.</t>
  </si>
  <si>
    <t>10350.00</t>
  </si>
  <si>
    <t>202411-I_E-SCS160714-S442.xml</t>
  </si>
  <si>
    <t>442</t>
  </si>
  <si>
    <t>S442</t>
  </si>
  <si>
    <t>646F0965-6C2F-4C54-BB20-3E1588A17EB7</t>
  </si>
  <si>
    <t>2024-11-22T17:32:07</t>
  </si>
  <si>
    <t>|- Asesoria en trabajajos de impermeabilizante en BA Tulyehualco.</t>
  </si>
  <si>
    <t>202411-I_E-SCS160714-S443.xml</t>
  </si>
  <si>
    <t>443</t>
  </si>
  <si>
    <t>S443</t>
  </si>
  <si>
    <t>21B08CC5-5A78-44B2-9AEB-8B747045D6B7</t>
  </si>
  <si>
    <t>2024-11-27T15:44:43</t>
  </si>
  <si>
    <t>|- Suministro de material.</t>
  </si>
  <si>
    <t>202411-I_E-SCS160714-S444.xml</t>
  </si>
  <si>
    <t>444</t>
  </si>
  <si>
    <t>S444</t>
  </si>
  <si>
    <t>0980A85D-8DE9-4C65-A2C6-4665E5104965</t>
  </si>
  <si>
    <t>2024-11-29T15:26:05</t>
  </si>
  <si>
    <t>|- Asesoria en trabajos de reparación de tubo de aguas pluviales y reparación en oficina sobre Walmart Felix Cuevas.</t>
  </si>
  <si>
    <t>11500.00</t>
  </si>
  <si>
    <t>202411-P_E-SCS160714-SPAG90.xml</t>
  </si>
  <si>
    <t>90</t>
  </si>
  <si>
    <t>SPAG90</t>
  </si>
  <si>
    <t>0559C2B8-DE1F-4069-9B12-5E925C829E0E</t>
  </si>
  <si>
    <t>2024-11-07T10:40:13</t>
  </si>
  <si>
    <t>202411-P_E-SCS160714-SPAG91.xml</t>
  </si>
  <si>
    <t>91</t>
  </si>
  <si>
    <t>SPAG91</t>
  </si>
  <si>
    <t>116958AA-9A96-4D20-BAA7-21762580D4CA</t>
  </si>
  <si>
    <t>2024-11-15T11:30:22</t>
  </si>
  <si>
    <t>202411-P_E-SCS160714-SPAG92.xml</t>
  </si>
  <si>
    <t>92</t>
  </si>
  <si>
    <t>SPAG92</t>
  </si>
  <si>
    <t>F9155104-38DF-42A8-905F-AF63DA18F5A7</t>
  </si>
  <si>
    <t>2024-11-29T14:42:16</t>
  </si>
  <si>
    <t>11-2024</t>
  </si>
  <si>
    <t>202411-I_E-AME860107-A1466197.xml</t>
  </si>
  <si>
    <t>1466197</t>
  </si>
  <si>
    <t>A1466197</t>
  </si>
  <si>
    <t>0E4B61C9-7620-4872-89F5-427862EACD0A</t>
  </si>
  <si>
    <t>2024-11-12T01:00:00</t>
  </si>
  <si>
    <t>202411-I_E-AME860107-A1479347.xml</t>
  </si>
  <si>
    <t>1479347</t>
  </si>
  <si>
    <t>A1479347</t>
  </si>
  <si>
    <t>47AE3AA8-A469-4E2C-906E-30776DE87870</t>
  </si>
  <si>
    <t>2024-11-19T22:59:00</t>
  </si>
  <si>
    <t>202411-I_E-ASA650610-FMEXG7876283.xml</t>
  </si>
  <si>
    <t>FMEXG</t>
  </si>
  <si>
    <t>7876283</t>
  </si>
  <si>
    <t>FMEXG7876283</t>
  </si>
  <si>
    <t>0ade2ba3-0bd8-4232-a4cc-3503eff30b9f</t>
  </si>
  <si>
    <t>2024-11-17T00:07:00</t>
  </si>
  <si>
    <t>202411-I_E-BAS010827-2703203195180111824.xml</t>
  </si>
  <si>
    <t>2703203195180111824</t>
  </si>
  <si>
    <t>DEEF0585-ABA3-11EF-9B59-2735400279C6</t>
  </si>
  <si>
    <t>2024-11-25T21:09:38</t>
  </si>
  <si>
    <t>202411-I_E-BII931004-OCT7561050055286517.xml</t>
  </si>
  <si>
    <t>OCT75610</t>
  </si>
  <si>
    <t>OCT7561050055286517</t>
  </si>
  <si>
    <t>ba23fb5a-cc7b-4939-85fd-5b53401044ec</t>
  </si>
  <si>
    <t>2024-11-04T14:15:59</t>
  </si>
  <si>
    <t>202411-I_E-CAAA360410-3BDE19.xml</t>
  </si>
  <si>
    <t>3BDE19</t>
  </si>
  <si>
    <t>3BDE19F9-A626-4577-8D37-5AE8C78C4EC2</t>
  </si>
  <si>
    <t>2024-11-25T10:33:28</t>
  </si>
  <si>
    <t>202411-I_E-CARA751124-E10732.xml</t>
  </si>
  <si>
    <t>10732</t>
  </si>
  <si>
    <t>E10732</t>
  </si>
  <si>
    <t>B33AFAD8-1431-4C48-8249-8FA7D0AD6938</t>
  </si>
  <si>
    <t>2024-11-27T13:28:20</t>
  </si>
  <si>
    <t>202411-I_E-CAVA690802-A5672.xml</t>
  </si>
  <si>
    <t>5672</t>
  </si>
  <si>
    <t>A5672</t>
  </si>
  <si>
    <t>cc9dbd66-feea-41b8-9da2-1e096b542453</t>
  </si>
  <si>
    <t>2024-11-16T10:25:47</t>
  </si>
  <si>
    <t>202411-I_E-CAVA690802-A5673.xml</t>
  </si>
  <si>
    <t>5673</t>
  </si>
  <si>
    <t>A5673</t>
  </si>
  <si>
    <t>80960c6b-bd13-4e00-b9f3-5a5002ca5369</t>
  </si>
  <si>
    <t>2024-11-16T10:53:38</t>
  </si>
  <si>
    <t>202411-I_E-CCF121101-C24393380.xml</t>
  </si>
  <si>
    <t>24393380</t>
  </si>
  <si>
    <t>C24393380</t>
  </si>
  <si>
    <t>BBBE5403-70A4-4BE9-AEC2-D7A4B7099440</t>
  </si>
  <si>
    <t>2024-11-30T15:10:23</t>
  </si>
  <si>
    <t>202411-I_E-CDI130502-1435167100005388310.xml</t>
  </si>
  <si>
    <t>1435167</t>
  </si>
  <si>
    <t>100005388310</t>
  </si>
  <si>
    <t>1435167100005388310</t>
  </si>
  <si>
    <t>511D89BE-09E0-4BCE-B751-D1F3B50C0B65</t>
  </si>
  <si>
    <t>2024-11-20T07:04:17</t>
  </si>
  <si>
    <t>202411-I_E-CDI130502-1464533100012024813.xml</t>
  </si>
  <si>
    <t>1464533</t>
  </si>
  <si>
    <t>100012024813</t>
  </si>
  <si>
    <t>1464533100012024813</t>
  </si>
  <si>
    <t>CB968119-01CE-47FD-9CED-3E36294B057A</t>
  </si>
  <si>
    <t>2024-11-25T15:14:22</t>
  </si>
  <si>
    <t>202411-I_E-CERA800210-HON4.xml</t>
  </si>
  <si>
    <t>4</t>
  </si>
  <si>
    <t>HON4</t>
  </si>
  <si>
    <t>48BB068D-E49F-4B2B-BA74-5A154212E097</t>
  </si>
  <si>
    <t>2024-11-30T17:03:10</t>
  </si>
  <si>
    <t>202411-I_E-CME030219-F119379.xml</t>
  </si>
  <si>
    <t>119379</t>
  </si>
  <si>
    <t>F119379</t>
  </si>
  <si>
    <t>8493221C-8453-4222-8A40-104AB5ED4EF8</t>
  </si>
  <si>
    <t>2024-11-17T00:20:38</t>
  </si>
  <si>
    <t>202411-I_E-CME030219-F119381.xml</t>
  </si>
  <si>
    <t>119381</t>
  </si>
  <si>
    <t>F119381</t>
  </si>
  <si>
    <t>CB62D76E-2366-497E-8101-5BB838BE296C</t>
  </si>
  <si>
    <t>2024-11-17T00:22:59</t>
  </si>
  <si>
    <t>202411-I_E-CMU831202-04542403.xml</t>
  </si>
  <si>
    <t>42403</t>
  </si>
  <si>
    <t>04542403</t>
  </si>
  <si>
    <t>DDD2EAE5-35F6-4C8E-A774-3E054B2A4F3F</t>
  </si>
  <si>
    <t>2024-11-02T18:23:52</t>
  </si>
  <si>
    <t>202411-I_E-COP920428-MTAAA77570000049058.xml</t>
  </si>
  <si>
    <t>77570000049058</t>
  </si>
  <si>
    <t>MTAAA77570000049058</t>
  </si>
  <si>
    <t>483a43b0-699c-43b3-8dd4-0d55b466a65c</t>
  </si>
  <si>
    <t>2024-11-26T18:39:39</t>
  </si>
  <si>
    <t>202411-I_E-CSD161207-F-HC-105092268.xml</t>
  </si>
  <si>
    <t>F-HC-1050</t>
  </si>
  <si>
    <t>92268</t>
  </si>
  <si>
    <t>F-HC-105092268</t>
  </si>
  <si>
    <t>A8853F15-1322-4A3F-B9D7-C7D2AC3773B2</t>
  </si>
  <si>
    <t>2024-11-06T08:44:56</t>
  </si>
  <si>
    <t>202411-I_E-CSL050617-CEL087183.xml</t>
  </si>
  <si>
    <t>CEL</t>
  </si>
  <si>
    <t>087183</t>
  </si>
  <si>
    <t>CEL087183</t>
  </si>
  <si>
    <t>DFD8C4CC-FCC6-4979-A342-75D80AB5CFD0</t>
  </si>
  <si>
    <t>2024-11-30T13:04:56</t>
  </si>
  <si>
    <t>202411-I_E-CSU070301-BGCDJ4299.xml</t>
  </si>
  <si>
    <t>4299</t>
  </si>
  <si>
    <t>BGCDJ4299</t>
  </si>
  <si>
    <t>FA4A5554-773C-48CE-8416-137320C1DE6A</t>
  </si>
  <si>
    <t>2024-11-16T23:27:40</t>
  </si>
  <si>
    <t>202411-I_E-CSU070301-BGCDJ4300.xml</t>
  </si>
  <si>
    <t>4300</t>
  </si>
  <si>
    <t>BGCDJ4300</t>
  </si>
  <si>
    <t>202C2CF9-443A-4C96-8CCA-697493AE47EA</t>
  </si>
  <si>
    <t>2024-11-16T23:28:27</t>
  </si>
  <si>
    <t>202411-I_E-CTE120614-FCJN244710.xml</t>
  </si>
  <si>
    <t>FCJN</t>
  </si>
  <si>
    <t>244710</t>
  </si>
  <si>
    <t>FCJN244710</t>
  </si>
  <si>
    <t>0186AA13-8C42-4C96-A33E-6CFB050B968B</t>
  </si>
  <si>
    <t>2024-11-21T17:57:36</t>
  </si>
  <si>
    <t>202411-I_E-DLI931201-LWC4547071.xml</t>
  </si>
  <si>
    <t>LWC</t>
  </si>
  <si>
    <t>4547071</t>
  </si>
  <si>
    <t>LWC4547071</t>
  </si>
  <si>
    <t>7C9DCC41-AD05-5FD4-9AB8-765BABB26214</t>
  </si>
  <si>
    <t>2024-11-26T20:17:35</t>
  </si>
  <si>
    <t>202411-I_E-DLI931201-LWC4554089.xml</t>
  </si>
  <si>
    <t>4554089</t>
  </si>
  <si>
    <t>LWC4554089</t>
  </si>
  <si>
    <t>28462499-02CF-5F33-8497-0038FB7B41DE</t>
  </si>
  <si>
    <t>2024-11-30T14:38:37</t>
  </si>
  <si>
    <t>202411-I_E-DLI931201-LWFM2482712.xml</t>
  </si>
  <si>
    <t>2482712</t>
  </si>
  <si>
    <t>LWFM2482712</t>
  </si>
  <si>
    <t>967F5270-5F08-5FC2-BCDE-A4F1EB35ACBA</t>
  </si>
  <si>
    <t>2024-11-05T16:35:32</t>
  </si>
  <si>
    <t>202411-I_E-DSA130408-TER87580649.xml</t>
  </si>
  <si>
    <t>87580649</t>
  </si>
  <si>
    <t>TER87580649</t>
  </si>
  <si>
    <t>147B575D-3932-56B7-AB64-9F580F067C64</t>
  </si>
  <si>
    <t>2024-11-23T12:48:58</t>
  </si>
  <si>
    <t>202411-I_E-EIN050504-ADHB1651.xml</t>
  </si>
  <si>
    <t>ADHB</t>
  </si>
  <si>
    <t>1651</t>
  </si>
  <si>
    <t>ADHB1651</t>
  </si>
  <si>
    <t>17DC096E-66EF-44D7-AB95-62D2493C6C78</t>
  </si>
  <si>
    <t>2024-11-16T21:01:42</t>
  </si>
  <si>
    <t>202411-I_E-ESA981209-W58261.xml</t>
  </si>
  <si>
    <t>58261</t>
  </si>
  <si>
    <t>W58261</t>
  </si>
  <si>
    <t>2a35e263-65da-4c90-8e6c-0560af8a0c71</t>
  </si>
  <si>
    <t>2024-11-11T06:01:29</t>
  </si>
  <si>
    <t>202411-I_E-ESD980210-L244994.xml</t>
  </si>
  <si>
    <t>L</t>
  </si>
  <si>
    <t>244994</t>
  </si>
  <si>
    <t>L244994</t>
  </si>
  <si>
    <t>23526CE3-56A3-559F-84FC-C53C283A9D98</t>
  </si>
  <si>
    <t>2024-11-21T12:50:26</t>
  </si>
  <si>
    <t>202411-I_E-FNI970829-0E7E49.xml</t>
  </si>
  <si>
    <t>0E7E49</t>
  </si>
  <si>
    <t>0E7E49A4-42A3-5ABA-AC22-759445EB5C17</t>
  </si>
  <si>
    <t>2024-11-15T12:37:43</t>
  </si>
  <si>
    <t>202411-I_E-FNI970829-275B72.xml</t>
  </si>
  <si>
    <t>275B72</t>
  </si>
  <si>
    <t>275B72ED-DEB5-5651-B521-B978ADA4950A</t>
  </si>
  <si>
    <t>2024-11-15T12:37:44</t>
  </si>
  <si>
    <t>202411-I_E-FNI970829-2A8C08.xml</t>
  </si>
  <si>
    <t>2A8C08</t>
  </si>
  <si>
    <t>2A8C089F-E286-523B-8D5C-C9D0EC1A6B8D</t>
  </si>
  <si>
    <t>2024-11-06T08:35:21</t>
  </si>
  <si>
    <t>202411-I_E-FNI970829-4A8BD6.xml</t>
  </si>
  <si>
    <t>4A8BD6</t>
  </si>
  <si>
    <t>4A8BD615-8643-50A2-9CF9-6D92ADE8F124</t>
  </si>
  <si>
    <t>202411-I_E-FNI970829-4B7C86.xml</t>
  </si>
  <si>
    <t>4B7C86</t>
  </si>
  <si>
    <t>4B7C8684-1C76-5286-8471-BF7ED4DF26DA</t>
  </si>
  <si>
    <t>202411-I_E-FNI970829-5A5C89.xml</t>
  </si>
  <si>
    <t>5A5C89</t>
  </si>
  <si>
    <t>5A5C8934-A331-5579-864E-53CED222175C</t>
  </si>
  <si>
    <t>2024-11-06T08:35:20</t>
  </si>
  <si>
    <t>202411-I_E-FNI970829-5AA43B.xml</t>
  </si>
  <si>
    <t>5AA43B</t>
  </si>
  <si>
    <t>5AA43BAB-BCF6-5742-8C67-709235A0831E</t>
  </si>
  <si>
    <t>202411-I_E-FNI970829-7B85CF.xml</t>
  </si>
  <si>
    <t>7B85CF</t>
  </si>
  <si>
    <t>7B85CFA6-1EAD-54BC-8621-FCB3E707E9F4</t>
  </si>
  <si>
    <t>202411-I_E-FNI970829-EA8F95.xml</t>
  </si>
  <si>
    <t>EA8F95</t>
  </si>
  <si>
    <t>EA8F9589-BAFD-598D-BAB3-33C6AC2627EE</t>
  </si>
  <si>
    <t>202411-I_E-GEG180528-36414.xml</t>
  </si>
  <si>
    <t>36414</t>
  </si>
  <si>
    <t>537FFA5F-BB07-492C-A3F4-1C8DD606C4E5</t>
  </si>
  <si>
    <t>2024-11-22T14:18:08</t>
  </si>
  <si>
    <t>202411-I_E-GEG180528-36436.xml</t>
  </si>
  <si>
    <t>36436</t>
  </si>
  <si>
    <t>ECC4633A-EA06-426D-9BD1-A842AC38EA66</t>
  </si>
  <si>
    <t>2024-11-23T13:59:35</t>
  </si>
  <si>
    <t>202411-I_E-GEM850101-113213397101001000029734709959007228.xml</t>
  </si>
  <si>
    <t>113213397</t>
  </si>
  <si>
    <t>101001000029734709959007228</t>
  </si>
  <si>
    <t>113213397101001000029734709959007228</t>
  </si>
  <si>
    <t>F7DD1521-5BE1-4294-84A1-AD5894A94272</t>
  </si>
  <si>
    <t>2024-11-14T19:49:46</t>
  </si>
  <si>
    <t>202411-I_E-GPA930101-A8083912.xml</t>
  </si>
  <si>
    <t>8083912</t>
  </si>
  <si>
    <t>A8083912</t>
  </si>
  <si>
    <t>e659c590-6705-4fc5-a40f-67cc22e959e9</t>
  </si>
  <si>
    <t>2024-11-28T17:52:06</t>
  </si>
  <si>
    <t>202411-I_E-IGV210729-A13493.xml</t>
  </si>
  <si>
    <t>13493</t>
  </si>
  <si>
    <t>A13493</t>
  </si>
  <si>
    <t>DC73086A-8BA0-48DD-8676-8C8E4206431C</t>
  </si>
  <si>
    <t>2024-11-11T09:25:03</t>
  </si>
  <si>
    <t>202411-I_E-IMS421231-A202410-C4247543109-15112024-341186.xml</t>
  </si>
  <si>
    <t>202410-C4247543109-15112024-341186</t>
  </si>
  <si>
    <t>A202410-C4247543109-15112024-341186</t>
  </si>
  <si>
    <t>DE926DDC-FB2C-4CE7-86E5-55620CB29729</t>
  </si>
  <si>
    <t>2024-11-26T01:09:50</t>
  </si>
  <si>
    <t>202411-I_E-MEAM780715-468FD45608.xml</t>
  </si>
  <si>
    <t>468FD</t>
  </si>
  <si>
    <t>45608</t>
  </si>
  <si>
    <t>468FD45608</t>
  </si>
  <si>
    <t>3659766F-AA9B-5BBB-83CA-FF9C4A416049</t>
  </si>
  <si>
    <t>2024-11-23T20:23:14</t>
  </si>
  <si>
    <t>202411-I_E-MIM030606-T1006.xml</t>
  </si>
  <si>
    <t>T</t>
  </si>
  <si>
    <t>1006</t>
  </si>
  <si>
    <t>T1006</t>
  </si>
  <si>
    <t>FB04D6A1-29CE-4AF9-A0F9-1F7EDA1916D1</t>
  </si>
  <si>
    <t>2024-11-30T13:37:06</t>
  </si>
  <si>
    <t>202411-I_E-NME110513-MOP169868.xml</t>
  </si>
  <si>
    <t>169868</t>
  </si>
  <si>
    <t>MOP169868</t>
  </si>
  <si>
    <t>7B4712A9-0F47-4AC6-8B9B-F7EA60FE84E9</t>
  </si>
  <si>
    <t>2024-11-06T16:50:17</t>
  </si>
  <si>
    <t>202411-I_E-NWM970924-IBAEV275757.xml</t>
  </si>
  <si>
    <t>275757</t>
  </si>
  <si>
    <t>IBAEV275757</t>
  </si>
  <si>
    <t>E6BD7299-9B24-4330-9FF0-09BADF0EA91E</t>
  </si>
  <si>
    <t>2024-11-16T19:54:31</t>
  </si>
  <si>
    <t>202411-I_E-NWM970924-IBAII213148.xml</t>
  </si>
  <si>
    <t>213148</t>
  </si>
  <si>
    <t>IBAII213148</t>
  </si>
  <si>
    <t>2C968AA1-4635-4CC7-891C-29962480DC93</t>
  </si>
  <si>
    <t>2024-11-25T19:51:44</t>
  </si>
  <si>
    <t>202411-I_E-NWM970924-IBAII213150.xml</t>
  </si>
  <si>
    <t>213150</t>
  </si>
  <si>
    <t>IBAII213150</t>
  </si>
  <si>
    <t>1B5681B5-C233-48A3-B5CE-7A9B665B6D53</t>
  </si>
  <si>
    <t>2024-11-25T19:52:42</t>
  </si>
  <si>
    <t>202411-I_E-NWM970924-ICAGB597258.xml</t>
  </si>
  <si>
    <t>597258</t>
  </si>
  <si>
    <t>ICAGB597258</t>
  </si>
  <si>
    <t>C41E10C7-A8B7-450F-AB91-CA72A8B8413A</t>
  </si>
  <si>
    <t>2024-11-16T22:55:48</t>
  </si>
  <si>
    <t>202411-I_E-NWM970924-IWACL1368403.xml</t>
  </si>
  <si>
    <t>1368403</t>
  </si>
  <si>
    <t>IWACL1368403</t>
  </si>
  <si>
    <t>35564D34-DD31-44A0-8A1B-2DA715D8FC3C</t>
  </si>
  <si>
    <t>2024-11-25T20:25:35</t>
  </si>
  <si>
    <t>202411-I_E-NWM970924-IWACL1371428.xml</t>
  </si>
  <si>
    <t>1371428</t>
  </si>
  <si>
    <t>IWACL1371428</t>
  </si>
  <si>
    <t>BAECF048-B682-497B-BA2E-1FD6FC27464C</t>
  </si>
  <si>
    <t>2024-11-30T13:39:14</t>
  </si>
  <si>
    <t>202411-I_E-NWM970924-IWAQR32380622.xml</t>
  </si>
  <si>
    <t>32380622</t>
  </si>
  <si>
    <t>IWAQR32380622</t>
  </si>
  <si>
    <t>F647A871-387A-4AA1-AEB2-A9DF31D24257</t>
  </si>
  <si>
    <t>2024-11-17T15:35:00</t>
  </si>
  <si>
    <t>202411-I_E-NWM970924-IWAQR32409467.xml</t>
  </si>
  <si>
    <t>32409467</t>
  </si>
  <si>
    <t>IWAQR32409467</t>
  </si>
  <si>
    <t>EA5C2F8B-0371-4555-90F6-1122FA8C3D00</t>
  </si>
  <si>
    <t>2024-11-17T23:53:00</t>
  </si>
  <si>
    <t>202411-I_E-OBS670907-L2870.xml</t>
  </si>
  <si>
    <t>2870</t>
  </si>
  <si>
    <t>L2870</t>
  </si>
  <si>
    <t>A0C319FB-07B8-40BD-830B-3F18FB32F3CB</t>
  </si>
  <si>
    <t>2024-11-15T12:23:08</t>
  </si>
  <si>
    <t>202411-I_E-PCO091020-W69202.xml</t>
  </si>
  <si>
    <t>69202</t>
  </si>
  <si>
    <t>W69202</t>
  </si>
  <si>
    <t>8fce4f96-b3ea-4eeb-b562-314b53e0b727</t>
  </si>
  <si>
    <t>2024-11-05T13:42:27</t>
  </si>
  <si>
    <t>202411-I_E-PCO091020-W69690.xml</t>
  </si>
  <si>
    <t>69690</t>
  </si>
  <si>
    <t>W69690</t>
  </si>
  <si>
    <t>694d828b-31be-40ba-9be7-b5654e23e209</t>
  </si>
  <si>
    <t>2024-11-15T12:26:07</t>
  </si>
  <si>
    <t>202411-I_E-PHI830429-PTAC307092.xml</t>
  </si>
  <si>
    <t>307092</t>
  </si>
  <si>
    <t>PTAC307092</t>
  </si>
  <si>
    <t>157bf8ae-df43-4f83-b518-6fdc1ca05a5c</t>
  </si>
  <si>
    <t>2024-11-30T14:31:02</t>
  </si>
  <si>
    <t>202411-I_E-ROGJ460319-L6949.xml</t>
  </si>
  <si>
    <t>6949</t>
  </si>
  <si>
    <t>L6949</t>
  </si>
  <si>
    <t>0D930B52-2C37-4906-8C8C-85A31D7B258D</t>
  </si>
  <si>
    <t>2024-11-27T14:21:57</t>
  </si>
  <si>
    <t>202411-I_E-RTO840921-TIWEBDF10085852.xml</t>
  </si>
  <si>
    <t>10085852</t>
  </si>
  <si>
    <t>TIWEBDF10085852</t>
  </si>
  <si>
    <t>FEDE4956-CBC1-446B-937F-3AEF19E46E18</t>
  </si>
  <si>
    <t>2024-11-25T21:17:45</t>
  </si>
  <si>
    <t>202411-I_E-SBA000820-4BAR34017.xml</t>
  </si>
  <si>
    <t>34017</t>
  </si>
  <si>
    <t>4BAR34017</t>
  </si>
  <si>
    <t>761B5C63-4539-4CCF-B69D-467CC2F6129E</t>
  </si>
  <si>
    <t>2024-11-27T14:27:40</t>
  </si>
  <si>
    <t>202411-I_E-SBA000820-4BAR34018.xml</t>
  </si>
  <si>
    <t>34018</t>
  </si>
  <si>
    <t>4BAR34018</t>
  </si>
  <si>
    <t>E06C53EC-8D7E-4910-957F-CC4A81B192C5</t>
  </si>
  <si>
    <t>2024-11-27T14:29:34</t>
  </si>
  <si>
    <t>202411-I_E-SCV050824-SK14375.xml</t>
  </si>
  <si>
    <t>SK</t>
  </si>
  <si>
    <t>14375</t>
  </si>
  <si>
    <t>SK14375</t>
  </si>
  <si>
    <t>A42761E3-17E3-4C71-B8B5-D24A1F0EC38A</t>
  </si>
  <si>
    <t>2024-11-20T20:56:13</t>
  </si>
  <si>
    <t>202411-I_E-SCV050824-SK14694.xml</t>
  </si>
  <si>
    <t>14694</t>
  </si>
  <si>
    <t>SK14694</t>
  </si>
  <si>
    <t>52B689AF-4AAD-4EDC-A28D-24A547C07ED0</t>
  </si>
  <si>
    <t>2024-11-27T15:35:27</t>
  </si>
  <si>
    <t>202411-I_E-SGM700622-K251143.xml</t>
  </si>
  <si>
    <t>251143</t>
  </si>
  <si>
    <t>K251143</t>
  </si>
  <si>
    <t>dc90821d-0b4f-4b15-85c8-b381833e8e3c</t>
  </si>
  <si>
    <t>2024-11-17T00:04:45</t>
  </si>
  <si>
    <t>202411-I_E-SHA080123-HWEB72769.xml</t>
  </si>
  <si>
    <t>72769</t>
  </si>
  <si>
    <t>HWEB72769</t>
  </si>
  <si>
    <t>23a3a0db-93f5-44a6-acb5-3d515a8b33d4</t>
  </si>
  <si>
    <t>2024-11-16T14:11:57</t>
  </si>
  <si>
    <t>202411-I_E-SLI010507-LYWB175691.xml</t>
  </si>
  <si>
    <t>175691</t>
  </si>
  <si>
    <t>LYWB175691</t>
  </si>
  <si>
    <t>7fad6ff7-aad0-4927-a209-b90fa7ea5c21</t>
  </si>
  <si>
    <t>2024-11-25T20:56:22</t>
  </si>
  <si>
    <t>202411-I_E-SPL180212-LA3508.xml</t>
  </si>
  <si>
    <t>3508</t>
  </si>
  <si>
    <t>LA3508</t>
  </si>
  <si>
    <t>be618e77-7c53-43a0-847b-efef5763f341</t>
  </si>
  <si>
    <t>2024-11-30T14:15:37</t>
  </si>
  <si>
    <t>202411-I_E-SPL180212-MZ21628.xml</t>
  </si>
  <si>
    <t>21628</t>
  </si>
  <si>
    <t>MZ21628</t>
  </si>
  <si>
    <t>7aabe718-27ca-4365-873c-5c1e2999fa87</t>
  </si>
  <si>
    <t>2024-11-16T14:17:18</t>
  </si>
  <si>
    <t>202411-I_E-SSC670605-B160336.xml</t>
  </si>
  <si>
    <t>160336</t>
  </si>
  <si>
    <t>B160336</t>
  </si>
  <si>
    <t>0b2c131b-eb89-47f4-8aa7-49f0d5883ace</t>
  </si>
  <si>
    <t>2024-11-21T12:42:37</t>
  </si>
  <si>
    <t>202411-I_E-SSC670605-B160339.xml</t>
  </si>
  <si>
    <t>160339</t>
  </si>
  <si>
    <t>B160339</t>
  </si>
  <si>
    <t>dac5cf0d-4ff1-48bd-87fc-08eba1a7b7df</t>
  </si>
  <si>
    <t>2024-11-21T12:48:12</t>
  </si>
  <si>
    <t>202411-I_E-SSC670605-B161877.xml</t>
  </si>
  <si>
    <t>161877</t>
  </si>
  <si>
    <t>B161877</t>
  </si>
  <si>
    <t>4c2a2b0d-91e2-407e-8c6a-1b54a79365f1</t>
  </si>
  <si>
    <t>2024-11-27T14:23:49</t>
  </si>
  <si>
    <t>202411-I_E-SSD940316-FWD88274.xml</t>
  </si>
  <si>
    <t>FWD</t>
  </si>
  <si>
    <t>88274</t>
  </si>
  <si>
    <t>FWD88274</t>
  </si>
  <si>
    <t>4E510952-689B-41CD-9F93-1BEB0B4FDB19</t>
  </si>
  <si>
    <t>2024-11-21T12:45:28</t>
  </si>
  <si>
    <t>202411-I_E-STE660223-Z79682.xml</t>
  </si>
  <si>
    <t>Z</t>
  </si>
  <si>
    <t>79682</t>
  </si>
  <si>
    <t>Z79682</t>
  </si>
  <si>
    <t>7c877113-2010-4696-8a58-7927e5f56809</t>
  </si>
  <si>
    <t>2024-11-21T13:41:00</t>
  </si>
  <si>
    <t>202411-I_E-STR020819-K345255.xml</t>
  </si>
  <si>
    <t>345255</t>
  </si>
  <si>
    <t>K345255</t>
  </si>
  <si>
    <t>e00d6efd-fad2-44c0-8614-db54ac1b5c62</t>
  </si>
  <si>
    <t>2024-11-21T12:34:12</t>
  </si>
  <si>
    <t>202411-I_E-SUB910603-SBJEI78529.xml</t>
  </si>
  <si>
    <t>SBJEI</t>
  </si>
  <si>
    <t>78529</t>
  </si>
  <si>
    <t>SBJEI78529</t>
  </si>
  <si>
    <t>F1348D1F-E1A0-5755-9296-21041AC40C4B</t>
  </si>
  <si>
    <t>2024-11-02T23:37:57</t>
  </si>
  <si>
    <t>202411-I_E-TCH850701-KL274077.xml</t>
  </si>
  <si>
    <t>KL</t>
  </si>
  <si>
    <t>274077</t>
  </si>
  <si>
    <t>KL274077</t>
  </si>
  <si>
    <t>98E67A2B-CFC3-4B27-BA62-912D85690E55</t>
  </si>
  <si>
    <t>2024-11-25T21:28:55</t>
  </si>
  <si>
    <t>202411-I_E-TME840315-FMM130124110179308.xml</t>
  </si>
  <si>
    <t>130124110179308</t>
  </si>
  <si>
    <t>FMM130124110179308</t>
  </si>
  <si>
    <t>8571148f-8641-4106-956e-73622875d393</t>
  </si>
  <si>
    <t>2024-11-24T22:30:08</t>
  </si>
  <si>
    <t>202411-I_E-TTB040915-KK2261.xml</t>
  </si>
  <si>
    <t>KK</t>
  </si>
  <si>
    <t>2261</t>
  </si>
  <si>
    <t>KK2261</t>
  </si>
  <si>
    <t>6829F384-98CA-11EF-A4BE-00155D014009</t>
  </si>
  <si>
    <t>2024-11-01T21:27:35</t>
  </si>
  <si>
    <t>202411-I_E-VMI050120-ABBI13814.xml</t>
  </si>
  <si>
    <t>ABBI</t>
  </si>
  <si>
    <t>13814</t>
  </si>
  <si>
    <t>ABBI13814</t>
  </si>
  <si>
    <t>DBD6AB33-BF7F-4F2F-9D14-72AE27A77EF7</t>
  </si>
  <si>
    <t>2024-11-03T00:40:22</t>
  </si>
  <si>
    <t>202411-P_E-DLI931201-LWFM2482476.xml</t>
  </si>
  <si>
    <t>2482476</t>
  </si>
  <si>
    <t>LWFM2482476</t>
  </si>
  <si>
    <t>3CADAC40-D20A-5F66-B9CD-CBB614ED399C</t>
  </si>
  <si>
    <t>2024-11-04T09:36:47</t>
  </si>
  <si>
    <t>202411-P_E-DLI931201-LWFM2483583.xml</t>
  </si>
  <si>
    <t>2483583</t>
  </si>
  <si>
    <t>LWFM2483583</t>
  </si>
  <si>
    <t>4A228E27-4E29-51DE-B80D-E8BF6B8D6E48</t>
  </si>
  <si>
    <t>2024-11-10T10:56:37</t>
  </si>
  <si>
    <t>202411-P_E-TME840315-c0bc51.xml</t>
  </si>
  <si>
    <t>c0bc51</t>
  </si>
  <si>
    <t>c0bc5199-cae9-4d9a-a074-edef6d7ae1bb</t>
  </si>
  <si>
    <t>2024-11-02T02:43:23</t>
  </si>
  <si>
    <t>202411-P_E-TME840315-fce2c5.xml</t>
  </si>
  <si>
    <t>fce2c5</t>
  </si>
  <si>
    <t>fce2c57d-d9e9-42fa-8389-73622875c43b</t>
  </si>
  <si>
    <t>2024-11-30T02:45:13</t>
  </si>
  <si>
    <t>202411_I_E-84-2805822_148871164139.pdf</t>
  </si>
  <si>
    <t>148871164139</t>
  </si>
  <si>
    <t>202411_I_E-84-2805822_187879413554.pdf</t>
  </si>
  <si>
    <t>187879413554</t>
  </si>
  <si>
    <t>202411_I_E-84-2805822_205871061423.pdf</t>
  </si>
  <si>
    <t>205871061423</t>
  </si>
  <si>
    <t>202411_I_E-74-3093319_202303071681.pdf</t>
  </si>
  <si>
    <t>202303071681</t>
  </si>
  <si>
    <t>202411_I_E-74-3093319_20230308543202411_I_E-74-3093319_202303085439.pdf</t>
  </si>
  <si>
    <t>202303085439</t>
  </si>
  <si>
    <t>202411_I_E-ZVC110421C76_INV280936393.pdf</t>
  </si>
  <si>
    <t>INV280936393</t>
  </si>
  <si>
    <t>ASA6506102U9</t>
  </si>
  <si>
    <t>AEROPUERTOS Y SERVICIOS AUXILIARES</t>
  </si>
  <si>
    <t>BAS0108275N9</t>
  </si>
  <si>
    <t>BASECO</t>
  </si>
  <si>
    <t>CAAA360410QN9</t>
  </si>
  <si>
    <t>APOLINAR CANSECO ALVAREZ</t>
  </si>
  <si>
    <t>CARA751124395</t>
  </si>
  <si>
    <t>MARIA DE LOS ANGELES CARRERA ROBLES</t>
  </si>
  <si>
    <t>CDI1305022N7</t>
  </si>
  <si>
    <t>COMPUMEX DIGITAL</t>
  </si>
  <si>
    <t>CSD161207R2A</t>
  </si>
  <si>
    <t>COMERCIALIZADORA SDMHC</t>
  </si>
  <si>
    <t>CSL050617NQ0</t>
  </si>
  <si>
    <t>CENTRAL DE SUSPENSIONES LAGO</t>
  </si>
  <si>
    <t>CTE120614TGA</t>
  </si>
  <si>
    <t>COMERCIALIZADORA TEJECI</t>
  </si>
  <si>
    <t>EIN050504Q34</t>
  </si>
  <si>
    <t>ECONOCOMEX INTERNACIONAL</t>
  </si>
  <si>
    <t>ESD9802101N0</t>
  </si>
  <si>
    <t>ESTACION DE SERVICIO 0210</t>
  </si>
  <si>
    <t>GPA930101QI7</t>
  </si>
  <si>
    <t>GRUPO PARISINA</t>
  </si>
  <si>
    <t>IGV210729LX3</t>
  </si>
  <si>
    <t>INSTITUTO GVA</t>
  </si>
  <si>
    <t>MEAM780715S61</t>
  </si>
  <si>
    <t>MIGUEL MENDOZA AGUILAR</t>
  </si>
  <si>
    <t>MIM0306062Q2</t>
  </si>
  <si>
    <t>MODA INFANTIL MAYORAL</t>
  </si>
  <si>
    <t>OBS670907PP4</t>
  </si>
  <si>
    <t>OBSERVATORIO</t>
  </si>
  <si>
    <t>ROGJ4603196D4</t>
  </si>
  <si>
    <t>MARIA JOSEFINA RODRIGUEZ GUTIERREZ</t>
  </si>
  <si>
    <t>SGM700622IM1</t>
  </si>
  <si>
    <t>SERVICIO GUERRERO Y MARTE</t>
  </si>
  <si>
    <t>SSC670605R94</t>
  </si>
  <si>
    <t>SUPER SERVICIO CARRETERA</t>
  </si>
  <si>
    <t>SSD940316IF7</t>
  </si>
  <si>
    <t>SUPER SERVICIO DIAMANTE</t>
  </si>
  <si>
    <t>STE660223A68</t>
  </si>
  <si>
    <t>SERVICIO TECAMACHALCO</t>
  </si>
  <si>
    <t>VMI050120AU6</t>
  </si>
  <si>
    <t>27 MICRAS INTERNACIONAL</t>
  </si>
  <si>
    <t>|- 1 Usuario(s) Adicional(es) Nuevo(s) Aspel-COI 10.0</t>
  </si>
  <si>
    <t>1896.30</t>
  </si>
  <si>
    <t>212.00</t>
  </si>
  <si>
    <t>|- 32011 PEMEX-MAGNA TX_ID: 33028668 DESPACHO: 10436145 NO_FAC: 8566074 PEDIDO: TIPO_TX: MEXG_GAS</t>
  </si>
  <si>
    <t>371.93</t>
  </si>
  <si>
    <t>|- 3PK BOXER BRIEF  |- 3PK TRUNK  |- 3PK TRUNK  |- 3PK BOXER BRIEF</t>
  </si>
  <si>
    <t>4479.32</t>
  </si>
  <si>
    <t>|- COMISION POR MOVIMIENTOS INBUREDCOMISION POR MOVIMIENTOS INBURED</t>
  </si>
  <si>
    <t>58.50</t>
  </si>
  <si>
    <t>|- COMPRA INTERRUPTOR DOBLE TIRO 3X30</t>
  </si>
  <si>
    <t>950.00</t>
  </si>
  <si>
    <t>|- MEGALUZ LAMPARA AJUSTABLE 24W 6500K</t>
  </si>
  <si>
    <t>431.04</t>
  </si>
  <si>
    <t>|- CORDON USO RUDO 3X18  |- FLOTADOR ELECTRONICO</t>
  </si>
  <si>
    <t>887.93</t>
  </si>
  <si>
    <t>|- TRAMO DE RIEL DINN  |- INTERRUPTOR TERMOMAG1X32 PARA RIEL  |- TAQUETE DE PLAST.TABLAROCA  |- PANDUIT DUCTO RANURADO  25MMX25MM  |- CONDULET PARA CONTACTO  |- CINCHOS NYLON 28X4.6 BLANCO</t>
  </si>
  <si>
    <t>732.75</t>
  </si>
  <si>
    <t>|- PASTA RUMMO 500 GRS  |- MANZANA GOLDEN NACIONAL  |- HUEVO ROJO LIBRE NUTRI GRANJA  |- AVENA AIRES DE CAMPO 500 GRS  |- MOLIDA RES CHOICE  |- PALITOS DE APIO ORGANICO  |- DETERGENTE BLANCA NIEVES 1 KG  |- ACEITE OLEICO 825 ML  |- PAN KIKKOMAN 226 GRS  |- SALSA CIRIO 420 GRS  |- PLATANO TABASCO</t>
  </si>
  <si>
    <t>716.38</t>
  </si>
  <si>
    <t>|- MULTIFUNCIONAL BROTHER DCP T720DW INKBENEFIT COLOR 26 PPM WIFI USB DUPLEX ADF KIT DE TINTAS CMYK</t>
  </si>
  <si>
    <t>4352.59</t>
  </si>
  <si>
    <t>|- MULTIFUNCIONAL BROTHER DCP-T720DW INKBENEFIT COLOR 26 PPM WIFI USB DUPLEX ADF + KIT DE TINTAS CMYK</t>
  </si>
  <si>
    <t>|- SERVICIOS PROFESIONALES DE CONTABILIDAD, ASISTENCIAS EMPRESARIAL O RELACIONADOS NOVIEMBRE 2024</t>
  </si>
  <si>
    <t>|- Servicio de peaje con Ticket 565581906  |- Servicio de peaje con Ticket 569425437  |- Servicio de peaje con Ticket 569445088</t>
  </si>
  <si>
    <t>226.73</t>
  </si>
  <si>
    <t>|- Servicio de peaje con Ticket 1327153  |- Servicio de peaje con Ticket 412593</t>
  </si>
  <si>
    <t>|- (40) (TAN) FLEXI 417702  |- (TU) (UNICO) FLEXI RESTA PIELES GRASA 113GR UNICO TAL</t>
  </si>
  <si>
    <t>1472.41</t>
  </si>
  <si>
    <t>|- VARILLA.3 8X1M50  |- RONDANA INOX  |- RONDANA INOX  |- RONDANA MM GALV  |- COPLE CPVC 1 2  |- TUERCA HEXUNC GALV  |- ABRAZADERA TIPO U</t>
  </si>
  <si>
    <t>77.63</t>
  </si>
  <si>
    <t>|- TRIPOIDE D28 HONDA FIT  |- AJUSTE DE SALDO EN PV</t>
  </si>
  <si>
    <t>818.97</t>
  </si>
  <si>
    <t>|- Consumo de alimentos (Ticket: 1-XA-311084)</t>
  </si>
  <si>
    <t>|- Consumo de alimentos (Ticket: 1-XA-312093)</t>
  </si>
  <si>
    <t>|- -ANTENA COMPACTA CON IMAN Y BOOSTER 20dB</t>
  </si>
  <si>
    <t>|- PRENDA ACC  |- VALENCIANAS  |- BORDADO S</t>
  </si>
  <si>
    <t>119.84</t>
  </si>
  <si>
    <t>|- ESTERILIZADOR EL CTRICO AVENT, BLANCO  |- SET ALIMENTACI N MINI 12 M EZPZ, VERDE</t>
  </si>
  <si>
    <t>3756.90</t>
  </si>
  <si>
    <t>|- ZAPATO FLEXI 407801 DERB, 26 CM, NEGRO</t>
  </si>
  <si>
    <t>142.54</t>
  </si>
  <si>
    <t>|- PZA AERO COMEX VERDE HOJA</t>
  </si>
  <si>
    <t>71.55</t>
  </si>
  <si>
    <t>693.45</t>
  </si>
  <si>
    <t>|- MAGNA-32011</t>
  </si>
  <si>
    <t>520.18</t>
  </si>
  <si>
    <t>|- SERVICIO DE PEAJE Y CRUCE CARRETERO OZUMBA 2024-11-06 16:43:29</t>
  </si>
  <si>
    <t>|- SERVICIO DE PEAJE Y CRUCE CARRETERO OZUMBA 2024-11-14 15:27:55</t>
  </si>
  <si>
    <t>|- SERVICIO DE PEAJE Y CRUCE CARRETERO OZUMBA 2024-11-05 08:54:10</t>
  </si>
  <si>
    <t>|- SERVICIO DE PEAJE Y CRUCE CARRETERO OAXTEPEC 2024-11-14 14:17:02</t>
  </si>
  <si>
    <t>|- SERVICIO DE PEAJE Y CRUCE CARRETERO CHALCO 2024-11-05 16:12:32</t>
  </si>
  <si>
    <t>|- SERVICIO DE PEAJE Y CRUCE CARRETERO IXTAPALUCA 2024-11-05 19:51:51</t>
  </si>
  <si>
    <t>|- SERVICIO DE PEAJE Y CRUCE CARRETERO OZUMBA 2024-11-05 19:21:57</t>
  </si>
  <si>
    <t>|- SERVICIO DE PEAJE Y CRUCE CARRETERO CHALCO 2024-11-04 08:15:17</t>
  </si>
  <si>
    <t>|- SERVICIO DE PEAJE Y CRUCE CARRETERO OAXTEPEC 2024-11-05 18:25:16</t>
  </si>
  <si>
    <t>|- CONTACTO DUPLEX MIXTO  |- CINTA NITTO NO. 21 COLOR NEGRO  |- PLACA DUPLEX</t>
  </si>
  <si>
    <t>150.00</t>
  </si>
  <si>
    <t>|- SWITCH 2X60 AMP PESADO ROYER  |- FUSIBLE 60 AMP ABC  |- PASTILLA QO1X40 Y 50 AMP 10kA 120-240V SQUARE D  |- TABLERO QOD4-F SQUARE D  |- CINTURON 20 CM BLANCO</t>
  </si>
  <si>
    <t>2004.48</t>
  </si>
  <si>
    <t>531.36</t>
  </si>
  <si>
    <t>|- JERGA DE PISO  |- PLASTICO CRISTAL 2.5  |- SILICON PAQUETE  CON 1 KG  |- PISTOLA DE SILICON  |- PEGAFUERTE</t>
  </si>
  <si>
    <t>482.70</t>
  </si>
  <si>
    <t>|- 86111501 ~ Servicios de orientación para el aprendizaje a distancia - MEMBRESIA GVA VIP (ANUALIDAD) PROM. BUEN FIN 2024 ASISTENTE:L.C. José Antonio Cenobio Ramírez *69509112024000000 (AGA)(MMMG)</t>
  </si>
  <si>
    <t>1000.00</t>
  </si>
  <si>
    <t>6080.7</t>
  </si>
  <si>
    <t>209.54</t>
  </si>
  <si>
    <t>|- Suéteres (Prendas de vestir)- Conj. polaina jacquard  |- Pantalones de deporte, pantalones y pantalones cortos- Conj. polaina jacquard  |- Suéteres (Prendas de vestir)- Pullover capucha rayas</t>
  </si>
  <si>
    <t>1256.90</t>
  </si>
  <si>
    <t>|- (Streaming Services  2024-10-18 B2C-20241019120348591239 )</t>
  </si>
  <si>
    <t>|- SOFTWARE  |- E DOMICILIO  |- ARENA BOB</t>
  </si>
  <si>
    <t>1115.52</t>
  </si>
  <si>
    <t>|- PAPEL P G</t>
  </si>
  <si>
    <t>|- RALLADOR ILK  |- COLADOR 18  |- CHAROLA  |- MP SET PIJ  |- MR PANTUFL  |- SET CUCHILLO</t>
  </si>
  <si>
    <t>635.34</t>
  </si>
  <si>
    <t>1002.71</t>
  </si>
  <si>
    <t>|- TEN CH BIO  |- PLATO  |- BRIE CAROL  |- CHAROLA  |- EX PROV AHUM  |- JOLC SHUES  |- F ACCION  |- SEESPA OLA  |- GRAN SELECC  |- BUF PIMI  |- FRESAMANGO  |- GV JAPONES  |- GV MANCHEG  |- QSO CAB CEB  |- QSO CABRA  |- KS SIL ARGAN  |- RUFFLES  |- DORITOS NACH  |- CHIPS JALAPE  |- BOTANA  |- PRETZELS  |- MIX PICOSO  |- PAQ BOLITO  |- MARC FIN2P  |- PALOMITAS  |- 70 CACAO SA  |- HABANERA TRI  |- ZARZAMORA  |- UVA VERDE C</t>
  </si>
  <si>
    <t>2352.09</t>
  </si>
  <si>
    <t>|- E DOMICILIO  |- DESHEBRADASK  |- ELITE TOA 1R  |- GALLETA  |- MAS DET LIQ  |- CLORALEX3.75  |- PECHUGA PAVO  |- DOVE JABON B  |- DFUERTE PURE  |- PAN DOBLE C  |- AXION 1.1L  |- DESHEBRADASK  |- SCLARALIGHT  |- YAKULT BEBI  |- COLGATE PROA  |- CALAHUA CO  |- DFUERTE PURE  |- LECH EVA ITA  |- COSTENA ENS  |- GV ALUMINIO  |- BIO PANE FUN  |- PECHUGA LIGH  |- CORAZON PALM  |- MULTIGNUEZ  |- OR BALSAMICO  |- ISADORA FRIJ  |- YOPLAIT GRIE  |- PURE 259GR  |- OCEAN SPRA  |- FITNESS MIEL  |- RICE CAKE  |- TUNY AGUA  |- BASA MKS 1KG  |- CAMPB CHAMPI  |- PE SH CONG  |- PINOL ACEITE  |- TORTILLA  |- MAS DET LIQ  |- SJUAN HVO BL  |- TT HORNEADA  |- UNICO FRES  |- CAMPB ELOTE  |- CREMA ALPUR  |- VITA ALMEN  |- SERVICIO A D</t>
  </si>
  <si>
    <t>2995.26</t>
  </si>
  <si>
    <t>|- ENVIO</t>
  </si>
  <si>
    <t>101.00</t>
  </si>
  <si>
    <t>|- Venta de gasolina MAGNA</t>
  </si>
  <si>
    <t>692.29</t>
  </si>
  <si>
    <t>|- CLA MULTI REGENERANTE CREMA DE</t>
  </si>
  <si>
    <t>1543.10</t>
  </si>
  <si>
    <t>605.7</t>
  </si>
  <si>
    <t>1391.38</t>
  </si>
  <si>
    <t>355.38</t>
  </si>
  <si>
    <t>188.77</t>
  </si>
  <si>
    <t>138.45</t>
  </si>
  <si>
    <t>129.79</t>
  </si>
  <si>
    <t>435.56</t>
  </si>
  <si>
    <t>|- EFITEC87 (Despacho 871192-0)  |- EFITEC87 (Despacho 854562-0)  |- EFITEC87 (Despacho 837844-0)  |- EFITEC87 (Despacho 755569-0)  |- EFITEC87 (Despacho 769192-0)  |- EFITEC87 (Despacho 778189-0)  |- EFITEC87 (Despacho 807272-0)  |- EFITEC87 (Despacho 828010-0)</t>
  </si>
  <si>
    <t>3288.83</t>
  </si>
  <si>
    <t>|- EFITEC92</t>
  </si>
  <si>
    <t>402.66</t>
  </si>
  <si>
    <t>414.43</t>
  </si>
  <si>
    <t>230.16</t>
  </si>
  <si>
    <t>649.10</t>
  </si>
  <si>
    <t>242.64</t>
  </si>
  <si>
    <t>|- CAMISA CONTEMPO, EG, NEGRO RAYAS M CORT  |- CAMISA 2484107C0018C CONTEMP, M, ALADO  |- PANTALON G815EPTCC, 34, HUMO MEDIO FALS  |- PANTALON G815EPTCC, 33, HUMO MEDIO FALS  |- TEMPORADAS HLL24 SET ARA AS DECORACI N  |- TEMPORADAS HLL24 SET ARA AS DECORACI N  |- PLAYERA FRUIT OF THE L, EG, MULTICOLOR  |- CAMISA SUF0824CC, 16.5 3, LILA CLARO PA  |- PLAYERA FRUIT OF THE LO, M, MULTICOLOR  |- BOLSA MEDIMP.</t>
  </si>
  <si>
    <t>2554.30</t>
  </si>
  <si>
    <t>|- Toallas 25pz  |- Sal de Uvas Picot  |- Cepillo Interdenta  |- Papa Blanca Alpha  |- Pepino Verde Kg</t>
  </si>
  <si>
    <t>219.67</t>
  </si>
  <si>
    <t>|- Bolsa Ecologica BBB  |- Veladora Limonero Candelaria</t>
  </si>
  <si>
    <t>66.38</t>
  </si>
  <si>
    <t>|- PROGRAMA DE LEALTAD  |- PANTALON ALDO CONTI R6100 CASUAL NEG-- 400  |- PANTALON ALDO CONTI R6100 CASUAL MAR-- 400  |- PANTALON ALDO CONTI HA281 CASUAL KHA-- 380  |- PLAYERA VERMONTI HA651 CASUAL MAR --EEG  |- CAMISA ALDO CONTI ORANGE HA268 CASUAL MAR --EEG  |- SWEATER SCRITTO HA427 CASUAL GRI --EEG  |- PROMOCIONAL ALDO CONTI H9103 ACCESORIOS NEG-- UNI  |- SHOPPING BAG GRANDE ALDO CONTI HA022 ACCESORIOS MAR-- GRA  |- PROMOCIONAL ALDO CONTI H8384 ACCESORIOS NEG-- GRA</t>
  </si>
  <si>
    <t>2359.51</t>
  </si>
  <si>
    <t>|- Coins</t>
  </si>
  <si>
    <t>|- Deepsea Pass</t>
  </si>
  <si>
    <t>José Salvador Pérez Sánchez</t>
  </si>
  <si>
    <t>202412-I_E-SCS160714-S445.xml</t>
  </si>
  <si>
    <t>445</t>
  </si>
  <si>
    <t>S445</t>
  </si>
  <si>
    <t>941BD8D3-DC74-46AF-BADA-751742FED077</t>
  </si>
  <si>
    <t>2024-12-09T11:01:35</t>
  </si>
  <si>
    <t>202412-I_E-SCS160714-S446.xml</t>
  </si>
  <si>
    <t>446</t>
  </si>
  <si>
    <t>S446</t>
  </si>
  <si>
    <t>62F5A20D-19F1-4899-9E98-C6F75A196257</t>
  </si>
  <si>
    <t>2024-12-11T18:18:02</t>
  </si>
  <si>
    <t>202412-I_E-SCS160714-S447.xml</t>
  </si>
  <si>
    <t>447</t>
  </si>
  <si>
    <t>S447</t>
  </si>
  <si>
    <t>4CAB43F3-B0F1-4D1E-8AF6-0A200B4FBD57</t>
  </si>
  <si>
    <t>2024-12-12T01:07:09</t>
  </si>
  <si>
    <t>202412-I_E-SCS160714-S448.xml</t>
  </si>
  <si>
    <t>448</t>
  </si>
  <si>
    <t>S448</t>
  </si>
  <si>
    <t>63A76631-D869-4861-947A-1C2E5A71E924</t>
  </si>
  <si>
    <t>2024-12-13T23:42:51</t>
  </si>
  <si>
    <t>202412-I_E-SCS160714-S449.xml</t>
  </si>
  <si>
    <t>449</t>
  </si>
  <si>
    <t>S449</t>
  </si>
  <si>
    <t>A6FD49A9-9E15-4480-8289-747C23F1738B</t>
  </si>
  <si>
    <t>2024-12-14T08:30:39</t>
  </si>
  <si>
    <t>202412-I_E-SCS160714-S450.xml</t>
  </si>
  <si>
    <t>450</t>
  </si>
  <si>
    <t>S450</t>
  </si>
  <si>
    <t>86EF0A4D-1CB0-427C-9681-98AF28582C4F</t>
  </si>
  <si>
    <t>2024-12-16T23:26:10</t>
  </si>
  <si>
    <t>202412-I_E-SCS160714-S451.xml</t>
  </si>
  <si>
    <t>451</t>
  </si>
  <si>
    <t>S451</t>
  </si>
  <si>
    <t>6A5365C7-D850-4960-94EA-EC9956114761</t>
  </si>
  <si>
    <t>2024-12-19T22:22:03</t>
  </si>
  <si>
    <t>202412-I_E-SCS160714-S453.xml</t>
  </si>
  <si>
    <t>453</t>
  </si>
  <si>
    <t>S453</t>
  </si>
  <si>
    <t>FC8C4974-DFB4-4EFD-92DB-24E6F184A38E</t>
  </si>
  <si>
    <t>2024-12-25T18:45:50</t>
  </si>
  <si>
    <t>202412-I_E-SCS160714-S455.xml</t>
  </si>
  <si>
    <t>455</t>
  </si>
  <si>
    <t>S455</t>
  </si>
  <si>
    <t>4B6E2A69-3B04-4CA4-945D-33AFDB222655</t>
  </si>
  <si>
    <t>2024-12-27T21:50:54</t>
  </si>
  <si>
    <t>202412-I_E-SCS160714-S456.xml</t>
  </si>
  <si>
    <t>456</t>
  </si>
  <si>
    <t>S456</t>
  </si>
  <si>
    <t>455C2D08-84B4-4C98-9286-582C508FC1A6</t>
  </si>
  <si>
    <t>2024-12-31T11:20:30</t>
  </si>
  <si>
    <t>202412-P_E-SCS160714-SPAG93.xml</t>
  </si>
  <si>
    <t>93</t>
  </si>
  <si>
    <t>SPAG93</t>
  </si>
  <si>
    <t>86E819F5-DC3D-416D-81A4-D298B65B3215</t>
  </si>
  <si>
    <t>2024-12-13T23:41:10</t>
  </si>
  <si>
    <t>202412-P_E-SCS160714-SPAG94.xml</t>
  </si>
  <si>
    <t>94</t>
  </si>
  <si>
    <t>SPAG94</t>
  </si>
  <si>
    <t>6CC31C20-BE1F-48AD-B246-215EA2034C9D</t>
  </si>
  <si>
    <t>2024-12-18T14:03:22</t>
  </si>
  <si>
    <t>4068.02</t>
  </si>
  <si>
    <t>|- Paquete de 200 timbres aspel con clave DXX950XXX455XX.</t>
  </si>
  <si>
    <t>|- Servicios de contabilidad y declaraciones fiscales, nómina y expedientes de recursos humanos para el corporativo Nutridelmar correspondientes al mes de Noviembre de 2024. Incluye los RFC QUOA5308042F9, QUPA890206JW7 y NUT970916NH6.</t>
  </si>
  <si>
    <t>|- Suscripción mensual servidor virtual plan Profesional, vigencia del 15 de Diciembre 2024 al 14 de Enero 2025, incluye respaldo de información.</t>
  </si>
  <si>
    <t>|- Asesoria en Trabajos de pintura en BA Villa Coapa (a cuenta)</t>
  </si>
  <si>
    <t>|- Asesoria en trabajos de pintura en BA Villa Coapa.  |- Asesoria en los trabajos de Sello mecánico en BA Doctores (02).  |- Asesoria en trabajos de mantenimiento en Walmart Express Cuernavaca (a cuenta 01).</t>
  </si>
  <si>
    <t>|- Asesoria en trabajos BAE San Lorenzo 01.</t>
  </si>
  <si>
    <t>|- Instalación, configuración y traducción de información sobre el sistema Aspel-NOI v11.0</t>
  </si>
  <si>
    <t>|- Asesoria en trabajos para Walmart Revolución.</t>
  </si>
  <si>
    <t>11150.00</t>
  </si>
  <si>
    <t>|- Asesoria en Trabajos en BAE San Lorenzo (a cuenta)</t>
  </si>
  <si>
    <t>12-2024</t>
  </si>
  <si>
    <t>202412-I_E-AECZ710412-B13157.xml</t>
  </si>
  <si>
    <t>13157</t>
  </si>
  <si>
    <t>B13157</t>
  </si>
  <si>
    <t>EF20C8C3-5055-448A-8FE8-36A5B1ADFEF0</t>
  </si>
  <si>
    <t>2024-12-21T14:34:48</t>
  </si>
  <si>
    <t>202412-I_E-AESA721127-W42537.xml</t>
  </si>
  <si>
    <t>42537</t>
  </si>
  <si>
    <t>W42537</t>
  </si>
  <si>
    <t>FA4B69BE-F4CB-4AFF-BFF6-8C3E7FE0258C</t>
  </si>
  <si>
    <t>2024-12-09T15:40:23</t>
  </si>
  <si>
    <t>202412-I_E-AME860107-A1529152.xml</t>
  </si>
  <si>
    <t>1529152</t>
  </si>
  <si>
    <t>A1529152</t>
  </si>
  <si>
    <t>C1CB1CC0-6C43-47D8-A567-87E0EE16CCDF</t>
  </si>
  <si>
    <t>2024-12-11T01:00:00</t>
  </si>
  <si>
    <t>202412-I_E-ASA650610-FMEXG8046482.xml</t>
  </si>
  <si>
    <t>8046482</t>
  </si>
  <si>
    <t>FMEXG8046482</t>
  </si>
  <si>
    <t>5f3e876e-a87d-4e08-b1cb-a8c88827ea6b</t>
  </si>
  <si>
    <t>2024-12-27T20:23:00</t>
  </si>
  <si>
    <t>202412-I_E-BII931004-NOV7593350055286517.xml</t>
  </si>
  <si>
    <t>NOV75933</t>
  </si>
  <si>
    <t>NOV7593350055286517</t>
  </si>
  <si>
    <t>e3df6002-c4b8-4419-bbf4-6e3698b8f0a9</t>
  </si>
  <si>
    <t>2024-12-10T15:41:55</t>
  </si>
  <si>
    <t>202412-I_E-CCO860523-10MEX1518970241231082346346.xml</t>
  </si>
  <si>
    <t>10MEX</t>
  </si>
  <si>
    <t>1518970241231082346346</t>
  </si>
  <si>
    <t>10MEX1518970241231082346346</t>
  </si>
  <si>
    <t>22447978-1c7e-4b00-a820-0ef4af159b2a</t>
  </si>
  <si>
    <t>2024-12-31T01:23:46</t>
  </si>
  <si>
    <t>202412-I_E-CERA800210-HON7.xml</t>
  </si>
  <si>
    <t>7</t>
  </si>
  <si>
    <t>HON7</t>
  </si>
  <si>
    <t>4B8FEAD8-9350-4C05-B32C-1AD45C114D8F</t>
  </si>
  <si>
    <t>2024-12-18T16:18:27</t>
  </si>
  <si>
    <t>202412-I_E-CGP970522-AAAZ115363.xml</t>
  </si>
  <si>
    <t>AAAZ</t>
  </si>
  <si>
    <t>115363</t>
  </si>
  <si>
    <t>AAAZ115363</t>
  </si>
  <si>
    <t>b378e2da-2105-4cbb-be9d-bcea585f5c0b</t>
  </si>
  <si>
    <t>2024-12-17T15:12:23</t>
  </si>
  <si>
    <t>202412-I_E-CTE120614-FCJN247560.xml</t>
  </si>
  <si>
    <t>247560</t>
  </si>
  <si>
    <t>FCJN247560</t>
  </si>
  <si>
    <t>430D906F-F783-4215-A91C-A6E71366D42A</t>
  </si>
  <si>
    <t>2024-12-15T16:57:46</t>
  </si>
  <si>
    <t>202412-I_E-DSA130408-TER91140187.xml</t>
  </si>
  <si>
    <t>91140187</t>
  </si>
  <si>
    <t>TER91140187</t>
  </si>
  <si>
    <t>96B0B03B-4014-5C67-A949-985C3D52CE57</t>
  </si>
  <si>
    <t>2024-12-20T17:22:47</t>
  </si>
  <si>
    <t>202412-I_E-ESC120618-K310234.xml</t>
  </si>
  <si>
    <t>310234</t>
  </si>
  <si>
    <t>K310234</t>
  </si>
  <si>
    <t>5f083541-8039-4501-8cc8-7feb467a7677</t>
  </si>
  <si>
    <t>2024-12-17T14:22:06</t>
  </si>
  <si>
    <t>202412-I_E-ESD980210-L846.xml</t>
  </si>
  <si>
    <t>846</t>
  </si>
  <si>
    <t>L846</t>
  </si>
  <si>
    <t>697C9544-FB9C-4214-8E88-30CEB935F542</t>
  </si>
  <si>
    <t>2024-12-11T18:20:45</t>
  </si>
  <si>
    <t>202412-I_E-FAR000128-WFAC130179.xml</t>
  </si>
  <si>
    <t>130179</t>
  </si>
  <si>
    <t>WFAC130179</t>
  </si>
  <si>
    <t>0490C1AB-8932-4FFF-9EED-94DA38EA2ACD</t>
  </si>
  <si>
    <t>2024-12-30T23:18:24</t>
  </si>
  <si>
    <t>202412-I_E-FAR000207-WFAC245647.xml</t>
  </si>
  <si>
    <t>245647</t>
  </si>
  <si>
    <t>WFAC245647</t>
  </si>
  <si>
    <t>AAEF8D02-0616-4E2A-B9ED-80E7FB0D7FA9</t>
  </si>
  <si>
    <t>2024-12-30T23:17:04</t>
  </si>
  <si>
    <t>202412-I_E-FAR000207-WFAC246181.xml</t>
  </si>
  <si>
    <t>246181</t>
  </si>
  <si>
    <t>WFAC246181</t>
  </si>
  <si>
    <t>0CD9C1F8-0FCB-4916-A5E8-59D5DC7AC032</t>
  </si>
  <si>
    <t>2024-12-30T23:15:57</t>
  </si>
  <si>
    <t>202412-I_E-FNI970829-221010.xml</t>
  </si>
  <si>
    <t>221010</t>
  </si>
  <si>
    <t>2210109D-F250-523C-A460-7052AF58B767</t>
  </si>
  <si>
    <t>2024-12-31T02:30:47</t>
  </si>
  <si>
    <t>202412-I_E-FNI970829-2B953C.xml</t>
  </si>
  <si>
    <t>2B953C</t>
  </si>
  <si>
    <t>2B953CFB-C454-546F-A0C1-AFB5529060D5</t>
  </si>
  <si>
    <t>202412-I_E-GAC080526-K158544.xml</t>
  </si>
  <si>
    <t>158544</t>
  </si>
  <si>
    <t>K158544</t>
  </si>
  <si>
    <t>b598b503-ab46-4c8b-8eed-eda1d7c9e9c7</t>
  </si>
  <si>
    <t>2024-12-07T09:18:10</t>
  </si>
  <si>
    <t>202412-I_E-GEM850101-114218692101001000029874089759512212.xml</t>
  </si>
  <si>
    <t>114218692</t>
  </si>
  <si>
    <t>101001000029874089759512212</t>
  </si>
  <si>
    <t>114218692101001000029874089759512212</t>
  </si>
  <si>
    <t>EFCBD262-2F7B-4372-8B79-92A4E6B023B5</t>
  </si>
  <si>
    <t>2024-12-18T18:35:29</t>
  </si>
  <si>
    <t>202412-I_E-GOHG890625-530189A24611.xml</t>
  </si>
  <si>
    <t>24611</t>
  </si>
  <si>
    <t>530189A24611</t>
  </si>
  <si>
    <t>22b81937-cb46-4aec-8332-d03339fda4c3</t>
  </si>
  <si>
    <t>2024-12-07T12:20:46</t>
  </si>
  <si>
    <t>202412-I_E-HEOZ970120-B2884.xml</t>
  </si>
  <si>
    <t>2884</t>
  </si>
  <si>
    <t>B2884</t>
  </si>
  <si>
    <t>8E07A790-D75B-4577-8C30-D96869C66499</t>
  </si>
  <si>
    <t>2024-12-21T14:13:09</t>
  </si>
  <si>
    <t>202412-I_E-IEA120222-FFNZ9099.xml</t>
  </si>
  <si>
    <t>9099</t>
  </si>
  <si>
    <t>FFNZ9099</t>
  </si>
  <si>
    <t>BA084E22-12EB-4720-AE7D-B1716392A66B</t>
  </si>
  <si>
    <t>2024-12-31T01:36:08</t>
  </si>
  <si>
    <t>202412-I_E-IEA120222-FFNZ9100.xml</t>
  </si>
  <si>
    <t>9100</t>
  </si>
  <si>
    <t>FFNZ9100</t>
  </si>
  <si>
    <t>8640BCE1-D868-4925-9C19-4D43DDD0E31A</t>
  </si>
  <si>
    <t>2024-12-31T01:48:06</t>
  </si>
  <si>
    <t>202412-I_E-IEA120222-FFNZ9101.xml</t>
  </si>
  <si>
    <t>9101</t>
  </si>
  <si>
    <t>FFNZ9101</t>
  </si>
  <si>
    <t>1404CEEA-A46E-4180-9A78-DA5377ED5EA9</t>
  </si>
  <si>
    <t>2024-12-31T01:56:21</t>
  </si>
  <si>
    <t>202412-I_E-IEA120222-FFNZ9102.xml</t>
  </si>
  <si>
    <t>9102</t>
  </si>
  <si>
    <t>FFNZ9102</t>
  </si>
  <si>
    <t>7424772D-0A41-43A9-80BC-99F1611DD95A</t>
  </si>
  <si>
    <t>2024-12-31T01:58:39</t>
  </si>
  <si>
    <t>202412-I_E-IMS421231-A202411-C4247543109-17122024-388154.xml</t>
  </si>
  <si>
    <t>202411-C4247543109-17122024-388154</t>
  </si>
  <si>
    <t>A202411-C4247543109-17122024-388154</t>
  </si>
  <si>
    <t>6B6325C6-F346-4DF1-B340-6F3A328BE5E2</t>
  </si>
  <si>
    <t>2024-12-27T02:47:10</t>
  </si>
  <si>
    <t>202412-I_E-JAP960923-WSJA40105001.xml</t>
  </si>
  <si>
    <t>WSJA40</t>
  </si>
  <si>
    <t>105001</t>
  </si>
  <si>
    <t>WSJA40105001</t>
  </si>
  <si>
    <t>60911D81-7398-4016-98B1-9C51DD90B448</t>
  </si>
  <si>
    <t>2024-12-17T14:37:02</t>
  </si>
  <si>
    <t>202412-I_E-LACE571231-W6298.xml</t>
  </si>
  <si>
    <t>6298</t>
  </si>
  <si>
    <t>W6298</t>
  </si>
  <si>
    <t>c3b4be50-8e27-4272-8b2c-9258f0148ff4</t>
  </si>
  <si>
    <t>2024-12-27T20:14:09</t>
  </si>
  <si>
    <t>202412-I_E-LEP140818-LEP532784.xml</t>
  </si>
  <si>
    <t>532784</t>
  </si>
  <si>
    <t>LEP532784</t>
  </si>
  <si>
    <t>A5F275D4-7FF9-41F7-8E04-A7FE84CE7EE1</t>
  </si>
  <si>
    <t>2024-12-31T02:29:55</t>
  </si>
  <si>
    <t>202412-I_E-MAFJ970628-CFDI328.xml</t>
  </si>
  <si>
    <t>CFDI328</t>
  </si>
  <si>
    <t>8369B538-1089-43EE-9263-4EC5360B1254</t>
  </si>
  <si>
    <t>2024-12-14T16:39:21</t>
  </si>
  <si>
    <t>202412-I_E-MOLA780102-55A872358.xml</t>
  </si>
  <si>
    <t>55A87</t>
  </si>
  <si>
    <t>2358</t>
  </si>
  <si>
    <t>55A872358</t>
  </si>
  <si>
    <t>C70EB96B-204C-5359-89AF-E372C66C76E8</t>
  </si>
  <si>
    <t>2024-12-26T11:35:33</t>
  </si>
  <si>
    <t>202412-I_E-NWM970924-IWABO748009.xml</t>
  </si>
  <si>
    <t>748009</t>
  </si>
  <si>
    <t>IWABO748009</t>
  </si>
  <si>
    <t>127E06AE-CB4D-459E-A84D-7AE4B869AFCB</t>
  </si>
  <si>
    <t>2024-12-31T01:25:30</t>
  </si>
  <si>
    <t>202412-I_E-NWM970924-IWAQR33176321.xml</t>
  </si>
  <si>
    <t>33176321</t>
  </si>
  <si>
    <t>IWAQR33176321</t>
  </si>
  <si>
    <t>EAB12C8B-62C7-4159-A3FD-026967DDA246</t>
  </si>
  <si>
    <t>2024-12-09T10:39:21</t>
  </si>
  <si>
    <t>202412-I_E-NWM970924-IWAQR33594781.xml</t>
  </si>
  <si>
    <t>33594781</t>
  </si>
  <si>
    <t>IWAQR33594781</t>
  </si>
  <si>
    <t>FA456BAD-4E31-4C8B-A39B-9B8DD078EA45</t>
  </si>
  <si>
    <t>2024-12-28T04:16:13</t>
  </si>
  <si>
    <t>202412-I_E-OVI800131-OVICS65705.xml</t>
  </si>
  <si>
    <t>OVICS</t>
  </si>
  <si>
    <t>65705</t>
  </si>
  <si>
    <t>OVICS65705</t>
  </si>
  <si>
    <t>AC814FA0-4A20-4FC2-B5B0-4F05268FFABF</t>
  </si>
  <si>
    <t>2024-12-31T01:38:47</t>
  </si>
  <si>
    <t>202412-I_E-PCO091020-W71981.xml</t>
  </si>
  <si>
    <t>71981</t>
  </si>
  <si>
    <t>W71981</t>
  </si>
  <si>
    <t>622f7562-ce91-426c-80eb-8e081331a57d</t>
  </si>
  <si>
    <t>2024-12-19T12:02:28</t>
  </si>
  <si>
    <t>202412-I_E-RIRC790716-F1921.xml</t>
  </si>
  <si>
    <t>1921</t>
  </si>
  <si>
    <t>F1921</t>
  </si>
  <si>
    <t>5ab6a855-020a-4d15-8d6b-f2a53f6f99a7</t>
  </si>
  <si>
    <t>2024-12-31T11:42:20</t>
  </si>
  <si>
    <t>202412-I_E-RIRC790716-X188.xml</t>
  </si>
  <si>
    <t>X</t>
  </si>
  <si>
    <t>X188</t>
  </si>
  <si>
    <t>76c90306-1b12-43f2-a148-843e13fead80</t>
  </si>
  <si>
    <t>2024-12-21T14:21:10</t>
  </si>
  <si>
    <t>202412-I_E-SARE820312-E6C5B7.xml</t>
  </si>
  <si>
    <t>E6C5B7</t>
  </si>
  <si>
    <t>E6C5B776-2561-41FA-BB2A-4118C7CD178A</t>
  </si>
  <si>
    <t>2024-12-03T11:41:37</t>
  </si>
  <si>
    <t>202412-I_E-SHA080123-HWEB74914.xml</t>
  </si>
  <si>
    <t>74914</t>
  </si>
  <si>
    <t>HWEB74914</t>
  </si>
  <si>
    <t>23530e0a-2b8a-4fc5-96f7-d3b7b1c04187</t>
  </si>
  <si>
    <t>2024-12-17T14:54:48</t>
  </si>
  <si>
    <t>202412-I_E-SHA080123-HWEB76086.xml</t>
  </si>
  <si>
    <t>76086</t>
  </si>
  <si>
    <t>HWEB76086</t>
  </si>
  <si>
    <t>3cc55599-dbea-4bb3-aad9-6e478e8f4289</t>
  </si>
  <si>
    <t>2024-12-31T01:33:54</t>
  </si>
  <si>
    <t>202412-I_E-SIBC920127-FAC9184.xml</t>
  </si>
  <si>
    <t>9184</t>
  </si>
  <si>
    <t>FAC9184</t>
  </si>
  <si>
    <t>9CE1D5A4-5F8E-523C-B6CC-B44F7C697D8D</t>
  </si>
  <si>
    <t>2024-12-18T14:05:40</t>
  </si>
  <si>
    <t>202412-I_E-SIBC920127-FAC9189.xml</t>
  </si>
  <si>
    <t>9189</t>
  </si>
  <si>
    <t>FAC9189</t>
  </si>
  <si>
    <t>C3B5ADFE-EEC9-5FA9-83A2-5D3642EC8987</t>
  </si>
  <si>
    <t>2024-12-18T15:23:29</t>
  </si>
  <si>
    <t>202412-I_E-SIBC920127-FAC9241.xml</t>
  </si>
  <si>
    <t>9241</t>
  </si>
  <si>
    <t>FAC9241</t>
  </si>
  <si>
    <t>0ECD7260-8382-5193-9817-9EE657502E0F</t>
  </si>
  <si>
    <t>2024-12-20T17:41:38</t>
  </si>
  <si>
    <t>202412-I_E-SKA040907-FESKA0000007874.xml</t>
  </si>
  <si>
    <t>0000007874</t>
  </si>
  <si>
    <t>FESKA0000007874</t>
  </si>
  <si>
    <t>19F8CAC5-7832-4A69-B781-222B5122A0C9</t>
  </si>
  <si>
    <t>2024-12-30T12:10:18</t>
  </si>
  <si>
    <t>202412-I_E-SLS920303-CFDIW222690.xml</t>
  </si>
  <si>
    <t>CFDIW</t>
  </si>
  <si>
    <t>222690</t>
  </si>
  <si>
    <t>CFDIW222690</t>
  </si>
  <si>
    <t>8AB07CBB-530D-4C67-BE32-4C975526BF21</t>
  </si>
  <si>
    <t>2024-12-24T10:45:03</t>
  </si>
  <si>
    <t>202412-I_E-SMA930928-W124478.xml</t>
  </si>
  <si>
    <t>124478</t>
  </si>
  <si>
    <t>W124478</t>
  </si>
  <si>
    <t>31b6887d-c583-4d05-87fd-44b9b92361a2</t>
  </si>
  <si>
    <t>2024-12-09T15:45:01</t>
  </si>
  <si>
    <t>202412-I_E-SOM101125-FBAA4101561.xml</t>
  </si>
  <si>
    <t>4101561</t>
  </si>
  <si>
    <t>FBAA4101561</t>
  </si>
  <si>
    <t>0B525E20-FCC1-4C7C-B37E-89C2BF8467DF</t>
  </si>
  <si>
    <t>2024-12-31T01:50:35</t>
  </si>
  <si>
    <t>202412-I_E-SSP950710-FGA46661.xml</t>
  </si>
  <si>
    <t>FGA</t>
  </si>
  <si>
    <t>46661</t>
  </si>
  <si>
    <t>FGA46661</t>
  </si>
  <si>
    <t>B1519116-3272-49A2-87FF-9CACE47D60E6</t>
  </si>
  <si>
    <t>2024-12-24T11:40:54</t>
  </si>
  <si>
    <t>202412-I_E-STE660223-Z86784.xml</t>
  </si>
  <si>
    <t>86784</t>
  </si>
  <si>
    <t>Z86784</t>
  </si>
  <si>
    <t>3b341909-309c-46ba-84e6-11c70c0d278c</t>
  </si>
  <si>
    <t>2024-12-30T12:13:59</t>
  </si>
  <si>
    <t>202412-I_E-SUA881230-SUAGUEIA22129329.xml</t>
  </si>
  <si>
    <t>SUAGUEIA</t>
  </si>
  <si>
    <t>22129329</t>
  </si>
  <si>
    <t>SUAGUEIA22129329</t>
  </si>
  <si>
    <t>80e1819b-65b5-4712-8e2f-c7d78a1b9bee</t>
  </si>
  <si>
    <t>2024-12-17T15:00:46</t>
  </si>
  <si>
    <t>202412-I_E-SUB910603-SBJAS64771.xml</t>
  </si>
  <si>
    <t>64771</t>
  </si>
  <si>
    <t>SBJAS64771</t>
  </si>
  <si>
    <t>C23E69E1-803F-5AA7-8F0C-1BDEF7F6961F</t>
  </si>
  <si>
    <t>2024-12-31T00:42:06</t>
  </si>
  <si>
    <t>202412-I_E-SZO940811-ZW86265.xml</t>
  </si>
  <si>
    <t>ZW</t>
  </si>
  <si>
    <t>86265</t>
  </si>
  <si>
    <t>ZW86265</t>
  </si>
  <si>
    <t>e8261819-71b3-4258-8e18-1b753e6c57c3</t>
  </si>
  <si>
    <t>2024-12-07T09:34:22</t>
  </si>
  <si>
    <t>202412-I_E-TESE910628-LIC125.xml</t>
  </si>
  <si>
    <t>LIC</t>
  </si>
  <si>
    <t>125</t>
  </si>
  <si>
    <t>LIC125</t>
  </si>
  <si>
    <t>C2F3B0A6-D8DB-400D-956E-86F5AE836AE2</t>
  </si>
  <si>
    <t>2024-12-14T14:31:03</t>
  </si>
  <si>
    <t>202412-I_E-TME840315-FMM130124120177982.xml</t>
  </si>
  <si>
    <t>130124120177982</t>
  </si>
  <si>
    <t>FMM130124120177982</t>
  </si>
  <si>
    <t>b00c4d2a-ff56-4cb0-bb52-73622875c3ed</t>
  </si>
  <si>
    <t>2024-12-25T17:47:39</t>
  </si>
  <si>
    <t>202412-I_E-TTB040915-AEC1403.xml</t>
  </si>
  <si>
    <t>1403</t>
  </si>
  <si>
    <t>AEC1403</t>
  </si>
  <si>
    <t>62255E9A-C74D-11EF-B358-00155D012007</t>
  </si>
  <si>
    <t>2024-12-31T02:01:02</t>
  </si>
  <si>
    <t>202412-I_E-VACN620415-62910C.xml</t>
  </si>
  <si>
    <t>62910C</t>
  </si>
  <si>
    <t>62910C61-A5C0-4F48-99A5-A67CCD318E70</t>
  </si>
  <si>
    <t>2024-12-12T23:32:58</t>
  </si>
  <si>
    <t>202412-I_E-VACN620415-E90661.xml</t>
  </si>
  <si>
    <t>E90661</t>
  </si>
  <si>
    <t>E9066118-AA09-4CC3-8543-0722B1223D85</t>
  </si>
  <si>
    <t>2024-12-12T23:28:41</t>
  </si>
  <si>
    <t>202412-I_E-YUM970217-CFDIW61256.xml</t>
  </si>
  <si>
    <t>61256</t>
  </si>
  <si>
    <t>CFDIW61256</t>
  </si>
  <si>
    <t>29B12D75-06AD-4A78-A3BA-57B0EBDFA204</t>
  </si>
  <si>
    <t>2024-12-27T19:17:12</t>
  </si>
  <si>
    <t>202412-P_E-DLI931201-LWC4558595.xml</t>
  </si>
  <si>
    <t>4558595</t>
  </si>
  <si>
    <t>LWC4558595</t>
  </si>
  <si>
    <t>3A8A0AEF-C8B2-5578-AAF7-075DEA481AA7</t>
  </si>
  <si>
    <t>2024-12-03T12:03:39</t>
  </si>
  <si>
    <t>202412_I_E-74-3093319_202303110715.pdf</t>
  </si>
  <si>
    <t>202303110715</t>
  </si>
  <si>
    <t>202412_I_E-74-3093319_202303124660.pdf</t>
  </si>
  <si>
    <t>202303124660</t>
  </si>
  <si>
    <t>202412_I_E-ZVC110421C76_INV284874149.pdf</t>
  </si>
  <si>
    <t>INV284874149</t>
  </si>
  <si>
    <t>202412_I_E-84-2805822_115885646174.pdf</t>
  </si>
  <si>
    <t>115885646174</t>
  </si>
  <si>
    <t>202412_I_E-84-2805822_128893664095.pdf</t>
  </si>
  <si>
    <t>128893664095</t>
  </si>
  <si>
    <t>202412_I_E-84-2805822_147892129050.pdf</t>
  </si>
  <si>
    <t>147892129050</t>
  </si>
  <si>
    <t>202412_I_E-364000_702-1258227495711230.pdf</t>
  </si>
  <si>
    <t>702-1258227495711230</t>
  </si>
  <si>
    <t>202412_I_E-AUL181102JQ7_MXN20241211103.pdf</t>
  </si>
  <si>
    <t>MXN20241211103</t>
  </si>
  <si>
    <t>202412_I_E-TRII930112M80_702-3416857-0644259.pdf</t>
  </si>
  <si>
    <t>0644259</t>
  </si>
  <si>
    <t>AESA721127BF3</t>
  </si>
  <si>
    <t>MARIA ARACELI ALEMAN SOLIS</t>
  </si>
  <si>
    <t>CCO8605231N4</t>
  </si>
  <si>
    <t>CADENA COMERCIAL OXXO</t>
  </si>
  <si>
    <t>CGP970522EE4</t>
  </si>
  <si>
    <t>CONSORCIO GASOLINERO PLUS</t>
  </si>
  <si>
    <t>ESC120618DS4</t>
  </si>
  <si>
    <t>ESTACION DE SERVICIO CIEN METROS</t>
  </si>
  <si>
    <t>FAR000128FRA</t>
  </si>
  <si>
    <t>FARPA</t>
  </si>
  <si>
    <t>GAC0805269W9</t>
  </si>
  <si>
    <t>GAS ACATITLA</t>
  </si>
  <si>
    <t>HEOZ970120IZ6</t>
  </si>
  <si>
    <t>ZEIDA HERNANDEZ OLIVARES</t>
  </si>
  <si>
    <t>JAP9609233S2</t>
  </si>
  <si>
    <t>JAPI</t>
  </si>
  <si>
    <t>LACE571231EU5</t>
  </si>
  <si>
    <t>EVERARDO LARA COVARRUBIAS</t>
  </si>
  <si>
    <t>MOLA7801021X4</t>
  </si>
  <si>
    <t>AGUSTIN MONTER LOZANO</t>
  </si>
  <si>
    <t>SIBC920127PK7</t>
  </si>
  <si>
    <t>CARLOS SIERRA BANDA</t>
  </si>
  <si>
    <t>SLS920303JH5</t>
  </si>
  <si>
    <t>SERVICIO LOMAS DE SOTELO</t>
  </si>
  <si>
    <t>SMA930928M46</t>
  </si>
  <si>
    <t>SERVICIO MARVIC</t>
  </si>
  <si>
    <t>SSP950710PL9</t>
  </si>
  <si>
    <t>SUPER SERVICIO PERIFERICO</t>
  </si>
  <si>
    <t>SUA881230GE2</t>
  </si>
  <si>
    <t>SUAGUE</t>
  </si>
  <si>
    <t>SZO940811KG1</t>
  </si>
  <si>
    <t>SERVICIO ZORA</t>
  </si>
  <si>
    <t>TESE910628MZ9</t>
  </si>
  <si>
    <t>ERICK OMAR TREJO SANCHEZ</t>
  </si>
  <si>
    <t>YUM970217JJA</t>
  </si>
  <si>
    <t>YUMKA</t>
  </si>
  <si>
    <t>364000</t>
  </si>
  <si>
    <t>LONG YAN WEI LAN SHANG MAO YOU XIAN GONG SI</t>
  </si>
  <si>
    <t>AUL181102JQ7</t>
  </si>
  <si>
    <t>America Ugreen Limited</t>
  </si>
  <si>
    <t>TRII930112M80</t>
  </si>
  <si>
    <t>BANTUNSI</t>
  </si>
  <si>
    <t>|- SUJETADOR MARIPOSA  3-16"  |- PUNTA CRUZ IMANTADA 2X4  |- PUNTA PH IMANANTADA 2X2</t>
  </si>
  <si>
    <t>257.13</t>
  </si>
  <si>
    <t>|- 32011 PEMEX-MAGNA TX_ID: 34167542 DESPACHO: 10611823 NO_FAC: 8739072 PEDIDO: TIPO_TX: MEXG_GAS</t>
  </si>
  <si>
    <t>372.51</t>
  </si>
  <si>
    <t>|- COMISION MANEJO DE CUENTA  |- COMISION POR MOVIMIENTOS INBUREDCOMISION POR MOVIMIENTOS INBURED  |- COMISION MANEJO DE CUENTA31-10-2024 COMISION MANEJO DE CUENTA</t>
  </si>
  <si>
    <t>406.10</t>
  </si>
  <si>
    <t>|- NEXT 10 TABS. CAJA CHICA</t>
  </si>
  <si>
    <t>42.00</t>
  </si>
  <si>
    <t>|- SERVICIOS PROFESIONALES DE CONTABILIDAD, ASISTENCIAS EMPRESARIAL O RELACIONADOS DICIEMBRE 2024</t>
  </si>
  <si>
    <t>7500.00</t>
  </si>
  <si>
    <t>|- -CARGADOR INALAMBRICO 3 EN 1 DE 15W</t>
  </si>
  <si>
    <t>1032.76</t>
  </si>
  <si>
    <t>155.13</t>
  </si>
  <si>
    <t>|- CLARITROMICINA 500MG</t>
  </si>
  <si>
    <t>133.00</t>
  </si>
  <si>
    <t>|- AGRIFEN CLORFENAMINA</t>
  </si>
  <si>
    <t>|- SIMICOF HEDERA HELIX  |- MAGALDRATO-DIMET 250  |- IBUPROFENO 600MG 10C  |- SAL DE UVAS PICOT 10  |- GUAIFEN-OXOLA 2-1GR</t>
  </si>
  <si>
    <t>283.86</t>
  </si>
  <si>
    <t>|- SERVICIO DE PEAJE Y CRUCE CARRETERO AMOZOC 2024-12-30 14:28:31  |- SERVICIO DE PEAJE Y CRUCE CARRETERO AMOZOC 2024-12-29 12:43:09</t>
  </si>
  <si>
    <t>74.14</t>
  </si>
  <si>
    <t>|- SERVICIO DE PEAJE Y CRUCE CARRETERO SAN MARTIN PUEBLA 2024-12-30 15:07:08  |- SERVICIO DE PEAJE Y CRUCE CARRETERO SAN MARTIN PUEBLA 2024-12-29 12:03:45  |- SERVICIO DE PEAJE Y CRUCE CARRETERO SAN MARCOS 2024-12-29 11:15:25</t>
  </si>
  <si>
    <t>217.24</t>
  </si>
  <si>
    <t>|- 001. G SUPER</t>
  </si>
  <si>
    <t>700.08</t>
  </si>
  <si>
    <t>536.19</t>
  </si>
  <si>
    <t>|- ALBERMEX BLANCO  |- COMEX BROCHA PLUS 3"  |- VINIMEX CLASICA NF SAT V3  |- VINIMEX CLASICA NF SAT V1</t>
  </si>
  <si>
    <t>1227.59</t>
  </si>
  <si>
    <t>|- BA-1230 BOMBA OAKLAND AUTOCEBANTE 1 HP 127 V.</t>
  </si>
  <si>
    <t>862.07</t>
  </si>
  <si>
    <t>468.97</t>
  </si>
  <si>
    <t>3774.74</t>
  </si>
  <si>
    <t>|- 32025                G-SUPER</t>
  </si>
  <si>
    <t>432.64</t>
  </si>
  <si>
    <t>|- GAS 87 OCTANOS</t>
  </si>
  <si>
    <t>196.64</t>
  </si>
  <si>
    <t>|- PEAJE EFECTIVO DEL 29 Dic 2024  |- PEAJE EFECTIVO DEL 30 Dic 2024</t>
  </si>
  <si>
    <t>141.38</t>
  </si>
  <si>
    <t>|- ASESORIA EN GENERAL DIVERSOS PROYECTOS</t>
  </si>
  <si>
    <t>143.78</t>
  </si>
  <si>
    <t>|- E DOMICILIO  |- SEDAL CPP  |- DOLONEURO DC  |- SERVICIO A D</t>
  </si>
  <si>
    <t>1018.34</t>
  </si>
  <si>
    <t>|- Alimento para gato Minino Plus Adultos 10 kg bundle  |- ENVIO</t>
  </si>
  <si>
    <t>726.02</t>
  </si>
  <si>
    <t>|- Alimento para gato Minino Adultos Pollo y Res 9 kg bundle  |- ENVIO</t>
  </si>
  <si>
    <t>588.43</t>
  </si>
  <si>
    <t>438.79</t>
  </si>
  <si>
    <t>|- CARRETE SOLDADURA OMEGA 50-50  |- METRO TUBO COBRE TIPO M NACOBRE 13 MM  |- METRO TUBO COBRE TIPO N COBRECELL 19 MM</t>
  </si>
  <si>
    <t>591.89</t>
  </si>
  <si>
    <t>|- CARTUCHO GAS PROPANO AZUL</t>
  </si>
  <si>
    <t>151.09</t>
  </si>
  <si>
    <t>|- SOPORTE  |- SOPORTE  |- SOPORTE</t>
  </si>
  <si>
    <t>1750.00</t>
  </si>
  <si>
    <t>216.34</t>
  </si>
  <si>
    <t>|- LGL 60 X 45 CAL 18</t>
  </si>
  <si>
    <t>98.23</t>
  </si>
  <si>
    <t>|- SOLERA 4 X 1-4  |- TUBO CED 30 3-4"</t>
  </si>
  <si>
    <t>92.93</t>
  </si>
  <si>
    <t>|- TEE DE FIERRO 1 X 1-8  |- DISCO DE CORTE 4.5" AUSTROMEX 781</t>
  </si>
  <si>
    <t>508.62</t>
  </si>
  <si>
    <t>|- MAGNA TICKET 797440</t>
  </si>
  <si>
    <t>389.33</t>
  </si>
  <si>
    <t>184.39</t>
  </si>
  <si>
    <t>173.29</t>
  </si>
  <si>
    <t>|- MIKADO PETALOS ROSA  |- MIKADO BAA O 40 ML</t>
  </si>
  <si>
    <t>179.31</t>
  </si>
  <si>
    <t>|- GSUPER - Ticket: 3457870</t>
  </si>
  <si>
    <t>|- Advanced Regular</t>
  </si>
  <si>
    <t>432.59</t>
  </si>
  <si>
    <t>|- MAS BEBE MASKOKE DISTROLLER  |- PIJAMA NON STOP JUNIOR, EG, NAVY ESTAMP  |- PIJAMA NON STO, EG, GRIS OBSCURO JASPE</t>
  </si>
  <si>
    <t>1376.73</t>
  </si>
  <si>
    <t>391.90</t>
  </si>
  <si>
    <t>|- COMISIONES DEL EJERCICIO 2024</t>
  </si>
  <si>
    <t>65000.00</t>
  </si>
  <si>
    <t>|- Helado Magnum Almendras Holanda  |- Galletas Marianitas Nuez La Moderna  |- Yogurt Bebible Deslactosado Alpura  |- Servilletas Desechable Deluxe Cloudy  |- Bolsa Ecologica BBB  |- Helado Viennetta Capuccino Holanda  |- Aceite Soya Radora</t>
  </si>
  <si>
    <t>409.67</t>
  </si>
  <si>
    <t>500.00</t>
  </si>
  <si>
    <t>1200.00</t>
  </si>
  <si>
    <t>173.09</t>
  </si>
  <si>
    <t>|- B0C242Z8TV</t>
  </si>
  <si>
    <t>|- Carcasa de Disco Duro</t>
  </si>
  <si>
    <t>|- Termo de Acero Inoxidable sin BPA</t>
  </si>
  <si>
    <t>Total Final</t>
  </si>
  <si>
    <t>Final</t>
  </si>
  <si>
    <t>Total Base al 16%</t>
  </si>
  <si>
    <t>Base al 16%</t>
  </si>
  <si>
    <t>Total Base al 8%</t>
  </si>
  <si>
    <t>Base al 8%</t>
  </si>
  <si>
    <t>Total Base al 0%</t>
  </si>
  <si>
    <t>Base al 0%</t>
  </si>
  <si>
    <t>Total Tasa Exenta</t>
  </si>
  <si>
    <t>Tasa Exenta</t>
  </si>
  <si>
    <t>Total Total de IVA</t>
  </si>
  <si>
    <t>Total de IVA</t>
  </si>
  <si>
    <t>Saldo a favor</t>
  </si>
  <si>
    <t>Cuentas incobrables</t>
  </si>
  <si>
    <t>S00156</t>
  </si>
  <si>
    <t>AOCS960117B46</t>
  </si>
  <si>
    <t>EMO860929R31</t>
  </si>
  <si>
    <t>S00238</t>
  </si>
  <si>
    <t>SARAHI ALFONSO CRUZ</t>
  </si>
  <si>
    <t>ETIQUETAS MODERNAS</t>
  </si>
  <si>
    <t>S00248</t>
  </si>
  <si>
    <t>S00200</t>
  </si>
  <si>
    <t>NCI210813A76</t>
  </si>
  <si>
    <t xml:space="preserve">NETZE CORPORATE INTELLIGENCE										</t>
  </si>
  <si>
    <t>S00265</t>
  </si>
  <si>
    <t>S00266</t>
  </si>
  <si>
    <t>Otras deducciones</t>
  </si>
  <si>
    <t>Aplica factor 0.53</t>
  </si>
  <si>
    <t>CU para 2025</t>
  </si>
  <si>
    <t>Total Suma de Importe 8%</t>
  </si>
  <si>
    <t>Total Suma de Base Tasa 0%</t>
  </si>
  <si>
    <t>Total Suma de Base Exenta</t>
  </si>
  <si>
    <t>Total Suma de No deducibles</t>
  </si>
  <si>
    <t>Suma de No deducibles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</si>
</sst>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$&quot;* #,##0_-;\-&quot;$&quot;* #,##0_-;_-&quot;$&quot;* &quot;-&quot;_-;_-@_-"/>
    <numFmt numFmtId="43" formatCode="_-* #,##0.00_-;\-* #,##0.00_-;_-* &quot;-&quot;??_-;_-@_-"/>
    <numFmt numFmtId="164" formatCode="#,##0.0000_ ;[Red]\-#,##0.0000\ "/>
    <numFmt numFmtId="165" formatCode="#,##0.00_ ;[Red]\-#,##0.00\ "/>
    <numFmt numFmtId="166" formatCode="#,##0.00_ ;\-#,##0.00\ "/>
    <numFmt numFmtId="167" formatCode="#,##0.0000_ ;\-#,##0.0000\ "/>
    <numFmt numFmtId="168" formatCode="#,##0.0000"/>
  </numFmts>
  <fonts count="24" x14ac:knownFonts="1">
    <font>
      <sz val="10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theme="0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color theme="0"/>
      <name val="Calibri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</font>
    <font>
      <sz val="10"/>
      <name val="Arial"/>
      <family val="2"/>
    </font>
    <font>
      <b/>
      <sz val="10"/>
      <name val="Calibri"/>
      <family val="2"/>
    </font>
    <font>
      <sz val="10"/>
      <color indexed="9"/>
      <name val="Calibri"/>
      <family val="2"/>
    </font>
    <font>
      <sz val="10"/>
      <name val="Calibri"/>
      <family val="2"/>
    </font>
    <font>
      <b/>
      <sz val="10"/>
      <color theme="0"/>
      <name val="Calibri"/>
      <family val="2"/>
    </font>
    <font>
      <b/>
      <sz val="10"/>
      <color rgb="FF212529"/>
      <name val="Calibri"/>
      <family val="2"/>
    </font>
    <font>
      <sz val="10"/>
      <color rgb="FF212529"/>
      <name val="Calibri"/>
      <family val="2"/>
    </font>
    <font>
      <sz val="10"/>
      <color rgb="FFFF0000"/>
      <name val="Calibri"/>
      <family val="2"/>
    </font>
    <font>
      <b/>
      <sz val="10"/>
      <color rgb="FFFF0000"/>
      <name val="Calibri"/>
      <family val="2"/>
    </font>
    <font>
      <b/>
      <sz val="10"/>
      <color theme="1"/>
      <name val="Calibri"/>
      <family val="2"/>
    </font>
    <font>
      <b/>
      <u/>
      <sz val="10"/>
      <color theme="1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8"/>
      <color rgb="FF212529"/>
      <name val="Calibri"/>
      <family val="2"/>
    </font>
    <font>
      <b/>
      <u/>
      <sz val="8"/>
      <color theme="1"/>
      <name val="Calibri"/>
      <family val="2"/>
    </font>
    <font>
      <sz val="8"/>
      <color rgb="FFFF0000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99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">
    <xf numFmtId="0" fontId="0" fillId="0" borderId="0"/>
    <xf numFmtId="0" fontId="8" fillId="0" borderId="0"/>
    <xf numFmtId="0" fontId="1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</cellStyleXfs>
  <cellXfs count="349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4" fillId="2" borderId="3" xfId="0" applyFont="1" applyFill="1" applyBorder="1"/>
    <xf numFmtId="0" fontId="2" fillId="3" borderId="1" xfId="0" applyFont="1" applyFill="1" applyBorder="1"/>
    <xf numFmtId="0" fontId="5" fillId="3" borderId="2" xfId="0" applyFont="1" applyFill="1" applyBorder="1"/>
    <xf numFmtId="0" fontId="2" fillId="3" borderId="2" xfId="0" applyFont="1" applyFill="1" applyBorder="1"/>
    <xf numFmtId="0" fontId="3" fillId="0" borderId="0" xfId="0" applyFont="1"/>
    <xf numFmtId="0" fontId="4" fillId="4" borderId="4" xfId="0" applyFont="1" applyFill="1" applyBorder="1"/>
    <xf numFmtId="0" fontId="4" fillId="4" borderId="4" xfId="0" applyFont="1" applyFill="1" applyBorder="1" applyAlignment="1">
      <alignment horizontal="center"/>
    </xf>
    <xf numFmtId="0" fontId="4" fillId="5" borderId="4" xfId="0" applyFont="1" applyFill="1" applyBorder="1"/>
    <xf numFmtId="0" fontId="4" fillId="0" borderId="0" xfId="0" applyFont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/>
    <xf numFmtId="165" fontId="3" fillId="6" borderId="4" xfId="0" applyNumberFormat="1" applyFont="1" applyFill="1" applyBorder="1" applyAlignment="1">
      <alignment horizontal="right"/>
    </xf>
    <xf numFmtId="165" fontId="3" fillId="6" borderId="4" xfId="0" applyNumberFormat="1" applyFont="1" applyFill="1" applyBorder="1"/>
    <xf numFmtId="165" fontId="3" fillId="0" borderId="4" xfId="0" applyNumberFormat="1" applyFont="1" applyBorder="1"/>
    <xf numFmtId="49" fontId="3" fillId="0" borderId="4" xfId="0" applyNumberFormat="1" applyFont="1" applyBorder="1"/>
    <xf numFmtId="14" fontId="3" fillId="0" borderId="4" xfId="0" applyNumberFormat="1" applyFont="1" applyBorder="1"/>
    <xf numFmtId="0" fontId="9" fillId="0" borderId="0" xfId="1" applyFont="1" applyAlignment="1">
      <alignment horizontal="left"/>
    </xf>
    <xf numFmtId="0" fontId="7" fillId="0" borderId="0" xfId="0" applyFont="1"/>
    <xf numFmtId="0" fontId="7" fillId="0" borderId="0" xfId="2" applyFont="1"/>
    <xf numFmtId="0" fontId="9" fillId="0" borderId="0" xfId="1" applyFont="1"/>
    <xf numFmtId="0" fontId="10" fillId="0" borderId="0" xfId="3" applyNumberFormat="1" applyFont="1" applyFill="1"/>
    <xf numFmtId="166" fontId="9" fillId="0" borderId="0" xfId="3" applyNumberFormat="1" applyFont="1" applyFill="1" applyAlignment="1">
      <alignment horizontal="center"/>
    </xf>
    <xf numFmtId="43" fontId="7" fillId="0" borderId="0" xfId="4" applyFont="1" applyAlignment="1">
      <alignment horizontal="center"/>
    </xf>
    <xf numFmtId="166" fontId="11" fillId="0" borderId="0" xfId="3" applyNumberFormat="1" applyFont="1" applyFill="1"/>
    <xf numFmtId="0" fontId="12" fillId="7" borderId="4" xfId="5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42" fontId="13" fillId="8" borderId="4" xfId="5" applyNumberFormat="1" applyFont="1" applyFill="1" applyBorder="1" applyAlignment="1">
      <alignment vertical="top" wrapText="1"/>
    </xf>
    <xf numFmtId="165" fontId="14" fillId="8" borderId="4" xfId="5" applyNumberFormat="1" applyFont="1" applyFill="1" applyBorder="1" applyAlignment="1">
      <alignment horizontal="right" vertical="top" wrapText="1"/>
    </xf>
    <xf numFmtId="40" fontId="11" fillId="0" borderId="0" xfId="6" applyNumberFormat="1" applyFont="1" applyFill="1"/>
    <xf numFmtId="40" fontId="9" fillId="0" borderId="0" xfId="6" applyNumberFormat="1" applyFont="1" applyFill="1"/>
    <xf numFmtId="165" fontId="14" fillId="9" borderId="4" xfId="5" applyNumberFormat="1" applyFont="1" applyFill="1" applyBorder="1" applyAlignment="1" applyProtection="1">
      <alignment horizontal="right" vertical="top" wrapText="1"/>
      <protection locked="0"/>
    </xf>
    <xf numFmtId="165" fontId="13" fillId="8" borderId="4" xfId="5" applyNumberFormat="1" applyFont="1" applyFill="1" applyBorder="1" applyAlignment="1">
      <alignment vertical="top" wrapText="1"/>
    </xf>
    <xf numFmtId="165" fontId="15" fillId="9" borderId="4" xfId="5" applyNumberFormat="1" applyFont="1" applyFill="1" applyBorder="1" applyAlignment="1" applyProtection="1">
      <alignment horizontal="right" vertical="top" wrapText="1"/>
      <protection locked="0"/>
    </xf>
    <xf numFmtId="165" fontId="16" fillId="8" borderId="4" xfId="5" applyNumberFormat="1" applyFont="1" applyFill="1" applyBorder="1" applyAlignment="1">
      <alignment vertical="top" wrapText="1"/>
    </xf>
    <xf numFmtId="165" fontId="13" fillId="8" borderId="4" xfId="5" applyNumberFormat="1" applyFont="1" applyFill="1" applyBorder="1" applyAlignment="1">
      <alignment horizontal="right" vertical="top" wrapText="1"/>
    </xf>
    <xf numFmtId="40" fontId="9" fillId="0" borderId="0" xfId="6" applyNumberFormat="1" applyFont="1" applyFill="1" applyBorder="1"/>
    <xf numFmtId="0" fontId="17" fillId="0" borderId="0" xfId="0" applyFont="1"/>
    <xf numFmtId="40" fontId="11" fillId="0" borderId="0" xfId="6" applyNumberFormat="1" applyFont="1" applyFill="1" applyBorder="1"/>
    <xf numFmtId="167" fontId="14" fillId="8" borderId="4" xfId="5" applyNumberFormat="1" applyFont="1" applyFill="1" applyBorder="1" applyAlignment="1">
      <alignment horizontal="right" vertical="top" wrapText="1"/>
    </xf>
    <xf numFmtId="0" fontId="12" fillId="7" borderId="5" xfId="5" applyFont="1" applyFill="1" applyBorder="1" applyAlignment="1">
      <alignment horizontal="center" vertical="center" wrapText="1"/>
    </xf>
    <xf numFmtId="9" fontId="13" fillId="8" borderId="4" xfId="5" applyNumberFormat="1" applyFont="1" applyFill="1" applyBorder="1" applyAlignment="1">
      <alignment vertical="top" wrapText="1"/>
    </xf>
    <xf numFmtId="9" fontId="13" fillId="8" borderId="4" xfId="5" applyNumberFormat="1" applyFont="1" applyFill="1" applyBorder="1" applyAlignment="1">
      <alignment horizontal="right" vertical="top" wrapText="1"/>
    </xf>
    <xf numFmtId="40" fontId="11" fillId="0" borderId="0" xfId="7" applyNumberFormat="1" applyFont="1" applyFill="1" applyBorder="1" applyAlignment="1">
      <alignment horizontal="right"/>
    </xf>
    <xf numFmtId="40" fontId="7" fillId="0" borderId="0" xfId="2" applyNumberFormat="1" applyFont="1"/>
    <xf numFmtId="40" fontId="11" fillId="0" borderId="0" xfId="3" applyNumberFormat="1" applyFont="1" applyFill="1"/>
    <xf numFmtId="40" fontId="11" fillId="0" borderId="0" xfId="1" applyNumberFormat="1" applyFont="1"/>
    <xf numFmtId="0" fontId="11" fillId="0" borderId="0" xfId="1" applyFont="1"/>
    <xf numFmtId="165" fontId="14" fillId="8" borderId="4" xfId="5" applyNumberFormat="1" applyFont="1" applyFill="1" applyBorder="1" applyAlignment="1">
      <alignment vertical="top" wrapText="1"/>
    </xf>
    <xf numFmtId="0" fontId="11" fillId="0" borderId="0" xfId="8" applyFont="1"/>
    <xf numFmtId="40" fontId="11" fillId="0" borderId="0" xfId="3" applyNumberFormat="1" applyFont="1" applyFill="1" applyBorder="1"/>
    <xf numFmtId="0" fontId="9" fillId="0" borderId="0" xfId="1" applyFont="1" applyAlignment="1">
      <alignment horizontal="center"/>
    </xf>
    <xf numFmtId="40" fontId="9" fillId="0" borderId="0" xfId="3" applyNumberFormat="1" applyFont="1" applyFill="1"/>
    <xf numFmtId="40" fontId="9" fillId="0" borderId="0" xfId="1" applyNumberFormat="1" applyFont="1"/>
    <xf numFmtId="0" fontId="7" fillId="0" borderId="0" xfId="5" applyFont="1"/>
    <xf numFmtId="0" fontId="10" fillId="0" borderId="0" xfId="3" applyNumberFormat="1" applyFont="1" applyFill="1" applyAlignment="1"/>
    <xf numFmtId="166" fontId="9" fillId="0" borderId="0" xfId="3" applyNumberFormat="1" applyFont="1" applyFill="1" applyAlignment="1"/>
    <xf numFmtId="43" fontId="7" fillId="0" borderId="0" xfId="4" applyFont="1" applyAlignment="1"/>
    <xf numFmtId="43" fontId="9" fillId="0" borderId="0" xfId="3" applyFont="1" applyFill="1" applyAlignment="1"/>
    <xf numFmtId="43" fontId="11" fillId="0" borderId="0" xfId="9" applyFont="1" applyFill="1" applyAlignment="1"/>
    <xf numFmtId="42" fontId="13" fillId="8" borderId="4" xfId="5" applyNumberFormat="1" applyFont="1" applyFill="1" applyBorder="1" applyAlignment="1">
      <alignment vertical="top"/>
    </xf>
    <xf numFmtId="165" fontId="9" fillId="0" borderId="0" xfId="1" applyNumberFormat="1" applyFont="1"/>
    <xf numFmtId="167" fontId="13" fillId="11" borderId="4" xfId="5" applyNumberFormat="1" applyFont="1" applyFill="1" applyBorder="1" applyAlignment="1">
      <alignment horizontal="right" vertical="top" wrapText="1"/>
    </xf>
    <xf numFmtId="165" fontId="7" fillId="11" borderId="0" xfId="0" applyNumberFormat="1" applyFont="1" applyFill="1"/>
    <xf numFmtId="0" fontId="4" fillId="11" borderId="4" xfId="0" applyFont="1" applyFill="1" applyBorder="1"/>
    <xf numFmtId="42" fontId="13" fillId="8" borderId="4" xfId="5" applyNumberFormat="1" applyFont="1" applyFill="1" applyBorder="1" applyAlignment="1">
      <alignment horizontal="right" vertical="top" wrapText="1"/>
    </xf>
    <xf numFmtId="0" fontId="7" fillId="0" borderId="4" xfId="0" applyFont="1" applyBorder="1"/>
    <xf numFmtId="165" fontId="17" fillId="8" borderId="4" xfId="0" applyNumberFormat="1" applyFont="1" applyFill="1" applyBorder="1"/>
    <xf numFmtId="10" fontId="7" fillId="0" borderId="4" xfId="0" applyNumberFormat="1" applyFont="1" applyBorder="1"/>
    <xf numFmtId="165" fontId="14" fillId="9" borderId="4" xfId="5" applyNumberFormat="1" applyFont="1" applyFill="1" applyBorder="1" applyAlignment="1">
      <alignment horizontal="right" vertical="top" wrapText="1"/>
    </xf>
    <xf numFmtId="165" fontId="3" fillId="11" borderId="4" xfId="0" applyNumberFormat="1" applyFont="1" applyFill="1" applyBorder="1"/>
    <xf numFmtId="0" fontId="3" fillId="11" borderId="4" xfId="0" applyFont="1" applyFill="1" applyBorder="1"/>
    <xf numFmtId="49" fontId="4" fillId="0" borderId="4" xfId="0" applyNumberFormat="1" applyFont="1" applyBorder="1"/>
    <xf numFmtId="0" fontId="4" fillId="0" borderId="4" xfId="0" applyFont="1" applyBorder="1"/>
    <xf numFmtId="0" fontId="3" fillId="0" borderId="0" xfId="0" applyFont="1" applyAlignment="1">
      <alignment horizontal="center"/>
    </xf>
    <xf numFmtId="49" fontId="3" fillId="0" borderId="0" xfId="0" applyNumberFormat="1" applyFont="1"/>
    <xf numFmtId="14" fontId="3" fillId="0" borderId="0" xfId="0" applyNumberFormat="1" applyFont="1"/>
    <xf numFmtId="164" fontId="3" fillId="0" borderId="0" xfId="0" applyNumberFormat="1" applyFont="1"/>
    <xf numFmtId="165" fontId="3" fillId="6" borderId="0" xfId="0" applyNumberFormat="1" applyFont="1" applyFill="1" applyAlignment="1">
      <alignment horizontal="right"/>
    </xf>
    <xf numFmtId="165" fontId="3" fillId="6" borderId="0" xfId="0" applyNumberFormat="1" applyFont="1" applyFill="1"/>
    <xf numFmtId="165" fontId="3" fillId="0" borderId="0" xfId="0" applyNumberFormat="1" applyFont="1"/>
    <xf numFmtId="165" fontId="3" fillId="11" borderId="0" xfId="0" applyNumberFormat="1" applyFont="1" applyFill="1"/>
    <xf numFmtId="0" fontId="18" fillId="0" borderId="0" xfId="0" applyFont="1" applyAlignment="1">
      <alignment horizontal="right"/>
    </xf>
    <xf numFmtId="165" fontId="4" fillId="6" borderId="4" xfId="0" applyNumberFormat="1" applyFont="1" applyFill="1" applyBorder="1"/>
    <xf numFmtId="165" fontId="4" fillId="6" borderId="0" xfId="0" applyNumberFormat="1" applyFont="1" applyFill="1"/>
    <xf numFmtId="165" fontId="4" fillId="0" borderId="0" xfId="0" applyNumberFormat="1" applyFont="1"/>
    <xf numFmtId="14" fontId="0" fillId="0" borderId="0" xfId="0" applyNumberFormat="1"/>
    <xf numFmtId="0" fontId="17" fillId="21" borderId="4" xfId="0" applyFont="1" applyFill="1" applyBorder="1" applyAlignment="1">
      <alignment horizontal="center"/>
    </xf>
    <xf numFmtId="0" fontId="17" fillId="22" borderId="4" xfId="0" applyFont="1" applyFill="1" applyBorder="1" applyAlignment="1">
      <alignment horizontal="centerContinuous"/>
    </xf>
    <xf numFmtId="0" fontId="17" fillId="23" borderId="4" xfId="0" applyFont="1" applyFill="1" applyBorder="1" applyAlignment="1">
      <alignment horizontal="centerContinuous"/>
    </xf>
    <xf numFmtId="0" fontId="17" fillId="18" borderId="4" xfId="0" applyFont="1" applyFill="1" applyBorder="1" applyAlignment="1">
      <alignment horizontal="center"/>
    </xf>
    <xf numFmtId="0" fontId="0" fillId="24" borderId="4" xfId="0" applyFill="1" applyBorder="1"/>
    <xf numFmtId="165" fontId="0" fillId="24" borderId="4" xfId="0" applyNumberFormat="1" applyFill="1" applyBorder="1"/>
    <xf numFmtId="165" fontId="0" fillId="0" borderId="0" xfId="0" applyNumberFormat="1"/>
    <xf numFmtId="0" fontId="0" fillId="16" borderId="4" xfId="0" applyFill="1" applyBorder="1"/>
    <xf numFmtId="14" fontId="0" fillId="16" borderId="4" xfId="0" applyNumberFormat="1" applyFill="1" applyBorder="1"/>
    <xf numFmtId="165" fontId="0" fillId="16" borderId="4" xfId="0" applyNumberFormat="1" applyFill="1" applyBorder="1"/>
    <xf numFmtId="14" fontId="0" fillId="24" borderId="4" xfId="0" applyNumberFormat="1" applyFill="1" applyBorder="1"/>
    <xf numFmtId="0" fontId="0" fillId="25" borderId="4" xfId="0" applyFill="1" applyBorder="1"/>
    <xf numFmtId="14" fontId="0" fillId="25" borderId="4" xfId="0" applyNumberFormat="1" applyFill="1" applyBorder="1"/>
    <xf numFmtId="165" fontId="0" fillId="25" borderId="4" xfId="0" applyNumberFormat="1" applyFill="1" applyBorder="1"/>
    <xf numFmtId="165" fontId="7" fillId="16" borderId="0" xfId="0" applyNumberFormat="1" applyFont="1" applyFill="1"/>
    <xf numFmtId="0" fontId="17" fillId="0" borderId="0" xfId="2" applyFont="1" applyAlignment="1">
      <alignment horizontal="center"/>
    </xf>
    <xf numFmtId="0" fontId="17" fillId="0" borderId="0" xfId="0" applyFont="1" applyAlignment="1">
      <alignment horizontal="center"/>
    </xf>
    <xf numFmtId="0" fontId="20" fillId="0" borderId="0" xfId="1" applyFont="1" applyAlignment="1">
      <alignment horizontal="center"/>
    </xf>
    <xf numFmtId="42" fontId="21" fillId="12" borderId="4" xfId="5" applyNumberFormat="1" applyFont="1" applyFill="1" applyBorder="1" applyAlignment="1">
      <alignment horizontal="center" vertical="top" wrapText="1"/>
    </xf>
    <xf numFmtId="14" fontId="21" fillId="12" borderId="4" xfId="5" applyNumberFormat="1" applyFont="1" applyFill="1" applyBorder="1" applyAlignment="1">
      <alignment horizontal="center" vertical="top" wrapText="1"/>
    </xf>
    <xf numFmtId="40" fontId="20" fillId="0" borderId="0" xfId="3" applyNumberFormat="1" applyFont="1" applyFill="1"/>
    <xf numFmtId="0" fontId="3" fillId="0" borderId="0" xfId="2" applyFont="1"/>
    <xf numFmtId="0" fontId="20" fillId="0" borderId="0" xfId="1" applyFont="1"/>
    <xf numFmtId="43" fontId="19" fillId="0" borderId="0" xfId="9" applyFont="1" applyFill="1" applyAlignment="1"/>
    <xf numFmtId="0" fontId="22" fillId="0" borderId="0" xfId="0" applyFont="1"/>
    <xf numFmtId="165" fontId="3" fillId="8" borderId="4" xfId="0" applyNumberFormat="1" applyFont="1" applyFill="1" applyBorder="1"/>
    <xf numFmtId="165" fontId="0" fillId="11" borderId="4" xfId="0" applyNumberFormat="1" applyFill="1" applyBorder="1"/>
    <xf numFmtId="165" fontId="20" fillId="0" borderId="0" xfId="1" applyNumberFormat="1" applyFont="1"/>
    <xf numFmtId="168" fontId="21" fillId="12" borderId="4" xfId="5" applyNumberFormat="1" applyFont="1" applyFill="1" applyBorder="1" applyAlignment="1">
      <alignment horizontal="center" vertical="top" wrapText="1"/>
    </xf>
    <xf numFmtId="42" fontId="21" fillId="24" borderId="4" xfId="5" applyNumberFormat="1" applyFont="1" applyFill="1" applyBorder="1" applyAlignment="1">
      <alignment horizontal="center" vertical="top" wrapText="1"/>
    </xf>
    <xf numFmtId="4" fontId="21" fillId="24" borderId="4" xfId="5" applyNumberFormat="1" applyFont="1" applyFill="1" applyBorder="1" applyAlignment="1">
      <alignment horizontal="center" vertical="top" wrapText="1"/>
    </xf>
    <xf numFmtId="42" fontId="13" fillId="26" borderId="4" xfId="5" applyNumberFormat="1" applyFont="1" applyFill="1" applyBorder="1" applyAlignment="1">
      <alignment vertical="top" wrapText="1"/>
    </xf>
    <xf numFmtId="0" fontId="17" fillId="0" borderId="0" xfId="0" applyFont="1" applyAlignment="1">
      <alignment horizontal="right"/>
    </xf>
    <xf numFmtId="0" fontId="0" fillId="0" borderId="0" xfId="0" applyAlignment="1">
      <alignment horizontal="left"/>
    </xf>
    <xf numFmtId="0" fontId="17" fillId="0" borderId="0" xfId="0" applyFont="1" applyAlignment="1">
      <alignment wrapText="1"/>
    </xf>
    <xf numFmtId="0" fontId="17" fillId="0" borderId="0" xfId="0" pivotButton="1" applyFont="1" applyAlignment="1">
      <alignment wrapText="1"/>
    </xf>
    <xf numFmtId="0" fontId="17" fillId="27" borderId="0" xfId="0" applyFont="1" applyFill="1" applyAlignment="1">
      <alignment horizontal="centerContinuous" wrapText="1"/>
    </xf>
    <xf numFmtId="0" fontId="17" fillId="29" borderId="0" xfId="0" applyFont="1" applyFill="1" applyAlignment="1">
      <alignment horizontal="centerContinuous" wrapText="1"/>
    </xf>
    <xf numFmtId="0" fontId="17" fillId="0" borderId="0" xfId="0" applyFont="1" applyAlignment="1">
      <alignment horizontal="center" wrapText="1"/>
    </xf>
    <xf numFmtId="4" fontId="21" fillId="24" borderId="4" xfId="5" applyNumberFormat="1" applyFont="1" applyFill="1" applyBorder="1" applyAlignment="1">
      <alignment vertical="top" wrapText="1"/>
    </xf>
    <xf numFmtId="49" fontId="3" fillId="0" borderId="4" xfId="0" applyNumberFormat="1" applyFont="1" applyBorder="1" applyAlignment="1">
      <alignment wrapText="1"/>
    </xf>
    <xf numFmtId="165" fontId="17" fillId="0" borderId="0" xfId="0" applyNumberFormat="1" applyFont="1"/>
    <xf numFmtId="165" fontId="21" fillId="24" borderId="4" xfId="5" applyNumberFormat="1" applyFont="1" applyFill="1" applyBorder="1" applyAlignment="1">
      <alignment horizontal="center" vertical="top" wrapText="1"/>
    </xf>
    <xf numFmtId="165" fontId="21" fillId="24" borderId="4" xfId="5" applyNumberFormat="1" applyFont="1" applyFill="1" applyBorder="1" applyAlignment="1">
      <alignment vertical="top" wrapText="1"/>
    </xf>
    <xf numFmtId="0" fontId="18" fillId="0" borderId="0" xfId="0" applyFont="1"/>
    <xf numFmtId="165" fontId="7" fillId="0" borderId="0" xfId="0" applyNumberFormat="1" applyFont="1"/>
    <xf numFmtId="165" fontId="7" fillId="0" borderId="4" xfId="0" applyNumberFormat="1" applyFont="1" applyBorder="1"/>
    <xf numFmtId="0" fontId="7" fillId="24" borderId="0" xfId="0" applyFont="1" applyFill="1"/>
    <xf numFmtId="165" fontId="7" fillId="24" borderId="4" xfId="0" applyNumberFormat="1" applyFont="1" applyFill="1" applyBorder="1"/>
    <xf numFmtId="0" fontId="4" fillId="17" borderId="4" xfId="0" applyFont="1" applyFill="1" applyBorder="1" applyAlignment="1">
      <alignment horizontal="center" vertical="center"/>
    </xf>
    <xf numFmtId="0" fontId="4" fillId="18" borderId="4" xfId="0" applyFont="1" applyFill="1" applyBorder="1" applyAlignment="1">
      <alignment horizontal="center" vertical="center"/>
    </xf>
    <xf numFmtId="42" fontId="21" fillId="31" borderId="4" xfId="5" applyNumberFormat="1" applyFont="1" applyFill="1" applyBorder="1" applyAlignment="1">
      <alignment horizontal="right" vertical="top" wrapText="1"/>
    </xf>
    <xf numFmtId="4" fontId="21" fillId="31" borderId="4" xfId="5" applyNumberFormat="1" applyFont="1" applyFill="1" applyBorder="1" applyAlignment="1">
      <alignment horizontal="center" vertical="top" wrapText="1"/>
    </xf>
    <xf numFmtId="4" fontId="21" fillId="31" borderId="4" xfId="5" applyNumberFormat="1" applyFont="1" applyFill="1" applyBorder="1" applyAlignment="1">
      <alignment vertical="top" wrapText="1"/>
    </xf>
    <xf numFmtId="4" fontId="4" fillId="0" borderId="0" xfId="0" applyNumberFormat="1" applyFont="1"/>
    <xf numFmtId="4" fontId="7" fillId="0" borderId="0" xfId="0" applyNumberFormat="1" applyFont="1"/>
    <xf numFmtId="4" fontId="17" fillId="0" borderId="0" xfId="0" applyNumberFormat="1" applyFont="1"/>
    <xf numFmtId="42" fontId="13" fillId="22" borderId="4" xfId="5" applyNumberFormat="1" applyFont="1" applyFill="1" applyBorder="1" applyAlignment="1">
      <alignment horizontal="center" vertical="top" wrapText="1"/>
    </xf>
    <xf numFmtId="165" fontId="13" fillId="22" borderId="4" xfId="5" applyNumberFormat="1" applyFont="1" applyFill="1" applyBorder="1" applyAlignment="1">
      <alignment horizontal="right" vertical="top" wrapText="1"/>
    </xf>
    <xf numFmtId="165" fontId="14" fillId="22" borderId="4" xfId="5" applyNumberFormat="1" applyFont="1" applyFill="1" applyBorder="1" applyAlignment="1">
      <alignment horizontal="right" vertical="top" wrapText="1"/>
    </xf>
    <xf numFmtId="42" fontId="13" fillId="22" borderId="4" xfId="5" applyNumberFormat="1" applyFont="1" applyFill="1" applyBorder="1" applyAlignment="1">
      <alignment horizontal="right" vertical="top" wrapText="1"/>
    </xf>
    <xf numFmtId="165" fontId="17" fillId="22" borderId="4" xfId="0" applyNumberFormat="1" applyFont="1" applyFill="1" applyBorder="1"/>
    <xf numFmtId="42" fontId="13" fillId="22" borderId="4" xfId="5" applyNumberFormat="1" applyFont="1" applyFill="1" applyBorder="1" applyAlignment="1">
      <alignment vertical="top" wrapText="1"/>
    </xf>
    <xf numFmtId="165" fontId="11" fillId="22" borderId="4" xfId="1" applyNumberFormat="1" applyFont="1" applyFill="1" applyBorder="1"/>
    <xf numFmtId="42" fontId="13" fillId="22" borderId="4" xfId="5" applyNumberFormat="1" applyFont="1" applyFill="1" applyBorder="1" applyAlignment="1">
      <alignment vertical="top"/>
    </xf>
    <xf numFmtId="0" fontId="17" fillId="0" borderId="4" xfId="0" applyFont="1" applyBorder="1" applyAlignment="1">
      <alignment horizontal="right"/>
    </xf>
    <xf numFmtId="0" fontId="17" fillId="17" borderId="4" xfId="0" applyFont="1" applyFill="1" applyBorder="1"/>
    <xf numFmtId="165" fontId="3" fillId="17" borderId="4" xfId="0" applyNumberFormat="1" applyFont="1" applyFill="1" applyBorder="1"/>
    <xf numFmtId="14" fontId="21" fillId="23" borderId="4" xfId="5" applyNumberFormat="1" applyFont="1" applyFill="1" applyBorder="1" applyAlignment="1">
      <alignment horizontal="center" vertical="top" wrapText="1"/>
    </xf>
    <xf numFmtId="2" fontId="3" fillId="0" borderId="0" xfId="0" applyNumberFormat="1" applyFont="1"/>
    <xf numFmtId="0" fontId="3" fillId="30" borderId="9" xfId="0" applyFont="1" applyFill="1" applyBorder="1" applyAlignment="1">
      <alignment horizontal="centerContinuous" vertical="center"/>
    </xf>
    <xf numFmtId="0" fontId="3" fillId="30" borderId="10" xfId="0" applyFont="1" applyFill="1" applyBorder="1" applyAlignment="1">
      <alignment horizontal="centerContinuous" vertical="center"/>
    </xf>
    <xf numFmtId="0" fontId="4" fillId="19" borderId="10" xfId="0" applyFont="1" applyFill="1" applyBorder="1" applyAlignment="1">
      <alignment horizontal="centerContinuous" vertical="center"/>
    </xf>
    <xf numFmtId="0" fontId="3" fillId="20" borderId="9" xfId="0" applyFont="1" applyFill="1" applyBorder="1" applyAlignment="1">
      <alignment horizontal="centerContinuous" vertical="center"/>
    </xf>
    <xf numFmtId="165" fontId="4" fillId="17" borderId="19" xfId="0" applyNumberFormat="1" applyFont="1" applyFill="1" applyBorder="1"/>
    <xf numFmtId="165" fontId="4" fillId="18" borderId="19" xfId="0" applyNumberFormat="1" applyFont="1" applyFill="1" applyBorder="1"/>
    <xf numFmtId="165" fontId="4" fillId="23" borderId="19" xfId="0" applyNumberFormat="1" applyFont="1" applyFill="1" applyBorder="1"/>
    <xf numFmtId="165" fontId="4" fillId="4" borderId="19" xfId="0" applyNumberFormat="1" applyFont="1" applyFill="1" applyBorder="1"/>
    <xf numFmtId="165" fontId="4" fillId="14" borderId="20" xfId="0" applyNumberFormat="1" applyFont="1" applyFill="1" applyBorder="1"/>
    <xf numFmtId="0" fontId="3" fillId="0" borderId="23" xfId="0" applyFont="1" applyBorder="1"/>
    <xf numFmtId="0" fontId="4" fillId="14" borderId="24" xfId="0" applyFont="1" applyFill="1" applyBorder="1"/>
    <xf numFmtId="0" fontId="2" fillId="30" borderId="25" xfId="0" applyFont="1" applyFill="1" applyBorder="1" applyAlignment="1">
      <alignment horizontal="centerContinuous" vertical="center"/>
    </xf>
    <xf numFmtId="0" fontId="3" fillId="30" borderId="26" xfId="0" applyFont="1" applyFill="1" applyBorder="1" applyAlignment="1">
      <alignment horizontal="centerContinuous" vertical="center"/>
    </xf>
    <xf numFmtId="0" fontId="4" fillId="17" borderId="16" xfId="0" applyFont="1" applyFill="1" applyBorder="1" applyAlignment="1">
      <alignment horizontal="center" vertical="center"/>
    </xf>
    <xf numFmtId="0" fontId="4" fillId="17" borderId="17" xfId="0" applyFont="1" applyFill="1" applyBorder="1" applyAlignment="1">
      <alignment horizontal="center" vertical="center"/>
    </xf>
    <xf numFmtId="165" fontId="3" fillId="8" borderId="16" xfId="0" applyNumberFormat="1" applyFont="1" applyFill="1" applyBorder="1"/>
    <xf numFmtId="14" fontId="3" fillId="8" borderId="17" xfId="0" applyNumberFormat="1" applyFont="1" applyFill="1" applyBorder="1" applyAlignment="1">
      <alignment horizontal="center"/>
    </xf>
    <xf numFmtId="165" fontId="3" fillId="0" borderId="16" xfId="0" applyNumberFormat="1" applyFont="1" applyBorder="1"/>
    <xf numFmtId="14" fontId="3" fillId="0" borderId="17" xfId="0" applyNumberFormat="1" applyFont="1" applyBorder="1" applyAlignment="1">
      <alignment horizontal="center"/>
    </xf>
    <xf numFmtId="165" fontId="4" fillId="17" borderId="18" xfId="0" applyNumberFormat="1" applyFont="1" applyFill="1" applyBorder="1"/>
    <xf numFmtId="165" fontId="4" fillId="17" borderId="20" xfId="0" applyNumberFormat="1" applyFont="1" applyFill="1" applyBorder="1"/>
    <xf numFmtId="0" fontId="4" fillId="19" borderId="25" xfId="0" applyFont="1" applyFill="1" applyBorder="1" applyAlignment="1">
      <alignment horizontal="centerContinuous" vertical="center"/>
    </xf>
    <xf numFmtId="0" fontId="4" fillId="19" borderId="26" xfId="0" applyFont="1" applyFill="1" applyBorder="1" applyAlignment="1">
      <alignment horizontal="centerContinuous" vertical="center"/>
    </xf>
    <xf numFmtId="0" fontId="4" fillId="20" borderId="25" xfId="0" applyFont="1" applyFill="1" applyBorder="1" applyAlignment="1">
      <alignment horizontal="centerContinuous" vertical="center"/>
    </xf>
    <xf numFmtId="0" fontId="4" fillId="18" borderId="16" xfId="0" applyFont="1" applyFill="1" applyBorder="1" applyAlignment="1">
      <alignment horizontal="center" vertical="center"/>
    </xf>
    <xf numFmtId="165" fontId="3" fillId="11" borderId="16" xfId="0" applyNumberFormat="1" applyFont="1" applyFill="1" applyBorder="1"/>
    <xf numFmtId="14" fontId="3" fillId="23" borderId="17" xfId="0" applyNumberFormat="1" applyFont="1" applyFill="1" applyBorder="1" applyAlignment="1">
      <alignment horizontal="center"/>
    </xf>
    <xf numFmtId="165" fontId="4" fillId="18" borderId="18" xfId="0" applyNumberFormat="1" applyFont="1" applyFill="1" applyBorder="1"/>
    <xf numFmtId="165" fontId="4" fillId="23" borderId="20" xfId="0" applyNumberFormat="1" applyFont="1" applyFill="1" applyBorder="1"/>
    <xf numFmtId="165" fontId="3" fillId="17" borderId="16" xfId="0" applyNumberFormat="1" applyFont="1" applyFill="1" applyBorder="1"/>
    <xf numFmtId="165" fontId="3" fillId="0" borderId="17" xfId="0" applyNumberFormat="1" applyFont="1" applyBorder="1"/>
    <xf numFmtId="165" fontId="4" fillId="4" borderId="18" xfId="0" applyNumberFormat="1" applyFont="1" applyFill="1" applyBorder="1"/>
    <xf numFmtId="14" fontId="3" fillId="14" borderId="31" xfId="0" applyNumberFormat="1" applyFont="1" applyFill="1" applyBorder="1"/>
    <xf numFmtId="165" fontId="4" fillId="14" borderId="32" xfId="0" applyNumberFormat="1" applyFont="1" applyFill="1" applyBorder="1"/>
    <xf numFmtId="0" fontId="4" fillId="10" borderId="21" xfId="0" applyFont="1" applyFill="1" applyBorder="1" applyAlignment="1">
      <alignment horizontal="centerContinuous" vertical="center"/>
    </xf>
    <xf numFmtId="0" fontId="3" fillId="10" borderId="34" xfId="0" applyFont="1" applyFill="1" applyBorder="1" applyAlignment="1">
      <alignment horizontal="centerContinuous" vertical="center"/>
    </xf>
    <xf numFmtId="0" fontId="3" fillId="10" borderId="12" xfId="0" applyFont="1" applyFill="1" applyBorder="1" applyAlignment="1">
      <alignment horizontal="centerContinuous" vertical="center"/>
    </xf>
    <xf numFmtId="0" fontId="3" fillId="10" borderId="13" xfId="0" applyFont="1" applyFill="1" applyBorder="1" applyAlignment="1">
      <alignment horizontal="centerContinuous" vertical="center"/>
    </xf>
    <xf numFmtId="0" fontId="4" fillId="12" borderId="35" xfId="0" applyFont="1" applyFill="1" applyBorder="1" applyAlignment="1">
      <alignment horizontal="center" vertical="center"/>
    </xf>
    <xf numFmtId="0" fontId="4" fillId="12" borderId="36" xfId="0" applyFont="1" applyFill="1" applyBorder="1" applyAlignment="1">
      <alignment horizontal="center" vertical="center"/>
    </xf>
    <xf numFmtId="0" fontId="4" fillId="12" borderId="37" xfId="0" applyFont="1" applyFill="1" applyBorder="1" applyAlignment="1">
      <alignment horizontal="center" vertical="center"/>
    </xf>
    <xf numFmtId="0" fontId="4" fillId="12" borderId="33" xfId="0" applyFont="1" applyFill="1" applyBorder="1" applyAlignment="1">
      <alignment horizontal="center" vertical="center"/>
    </xf>
    <xf numFmtId="0" fontId="3" fillId="13" borderId="34" xfId="0" applyFont="1" applyFill="1" applyBorder="1" applyAlignment="1">
      <alignment horizontal="centerContinuous" vertical="center"/>
    </xf>
    <xf numFmtId="0" fontId="3" fillId="13" borderId="12" xfId="0" applyFont="1" applyFill="1" applyBorder="1" applyAlignment="1">
      <alignment horizontal="centerContinuous" vertical="center"/>
    </xf>
    <xf numFmtId="0" fontId="4" fillId="14" borderId="35" xfId="0" applyFont="1" applyFill="1" applyBorder="1" applyAlignment="1">
      <alignment horizontal="center" vertical="center"/>
    </xf>
    <xf numFmtId="0" fontId="4" fillId="14" borderId="36" xfId="0" applyFont="1" applyFill="1" applyBorder="1" applyAlignment="1">
      <alignment horizontal="center" vertical="center"/>
    </xf>
    <xf numFmtId="0" fontId="4" fillId="14" borderId="37" xfId="0" applyFont="1" applyFill="1" applyBorder="1" applyAlignment="1">
      <alignment horizontal="center" vertical="center"/>
    </xf>
    <xf numFmtId="0" fontId="4" fillId="14" borderId="33" xfId="0" applyFont="1" applyFill="1" applyBorder="1" applyAlignment="1">
      <alignment horizontal="center" vertical="center"/>
    </xf>
    <xf numFmtId="0" fontId="4" fillId="13" borderId="21" xfId="0" applyFont="1" applyFill="1" applyBorder="1" applyAlignment="1">
      <alignment horizontal="centerContinuous" vertical="center"/>
    </xf>
    <xf numFmtId="0" fontId="3" fillId="13" borderId="13" xfId="0" applyFont="1" applyFill="1" applyBorder="1" applyAlignment="1">
      <alignment horizontal="centerContinuous" vertical="center"/>
    </xf>
    <xf numFmtId="0" fontId="4" fillId="15" borderId="21" xfId="0" applyFont="1" applyFill="1" applyBorder="1" applyAlignment="1">
      <alignment horizontal="centerContinuous" vertical="center"/>
    </xf>
    <xf numFmtId="0" fontId="3" fillId="15" borderId="34" xfId="0" applyFont="1" applyFill="1" applyBorder="1" applyAlignment="1">
      <alignment horizontal="centerContinuous" vertical="center"/>
    </xf>
    <xf numFmtId="0" fontId="3" fillId="15" borderId="13" xfId="0" applyFont="1" applyFill="1" applyBorder="1" applyAlignment="1">
      <alignment horizontal="centerContinuous" vertical="center"/>
    </xf>
    <xf numFmtId="0" fontId="4" fillId="16" borderId="35" xfId="0" applyFont="1" applyFill="1" applyBorder="1" applyAlignment="1">
      <alignment horizontal="center" vertical="center"/>
    </xf>
    <xf numFmtId="0" fontId="4" fillId="16" borderId="36" xfId="0" applyFont="1" applyFill="1" applyBorder="1" applyAlignment="1">
      <alignment horizontal="center" vertical="center"/>
    </xf>
    <xf numFmtId="0" fontId="4" fillId="16" borderId="37" xfId="0" applyFont="1" applyFill="1" applyBorder="1" applyAlignment="1">
      <alignment horizontal="center" vertical="center"/>
    </xf>
    <xf numFmtId="0" fontId="17" fillId="28" borderId="0" xfId="0" applyFont="1" applyFill="1" applyAlignment="1">
      <alignment horizontal="center" vertical="center" wrapText="1"/>
    </xf>
    <xf numFmtId="0" fontId="17" fillId="30" borderId="0" xfId="0" applyFont="1" applyFill="1" applyAlignment="1">
      <alignment horizontal="center" vertical="center" wrapText="1"/>
    </xf>
    <xf numFmtId="42" fontId="21" fillId="32" borderId="4" xfId="5" applyNumberFormat="1" applyFont="1" applyFill="1" applyBorder="1" applyAlignment="1">
      <alignment horizontal="center" vertical="top" wrapText="1"/>
    </xf>
    <xf numFmtId="4" fontId="21" fillId="32" borderId="4" xfId="5" applyNumberFormat="1" applyFont="1" applyFill="1" applyBorder="1" applyAlignment="1">
      <alignment vertical="top" wrapText="1"/>
    </xf>
    <xf numFmtId="0" fontId="0" fillId="0" borderId="0" xfId="0" applyAlignment="1">
      <alignment horizontal="right"/>
    </xf>
    <xf numFmtId="14" fontId="21" fillId="23" borderId="4" xfId="5" applyNumberFormat="1" applyFont="1" applyFill="1" applyBorder="1" applyAlignment="1">
      <alignment horizontal="center" vertical="top"/>
    </xf>
    <xf numFmtId="14" fontId="21" fillId="8" borderId="4" xfId="5" applyNumberFormat="1" applyFont="1" applyFill="1" applyBorder="1" applyAlignment="1">
      <alignment horizontal="center" vertical="top"/>
    </xf>
    <xf numFmtId="14" fontId="21" fillId="12" borderId="4" xfId="5" applyNumberFormat="1" applyFont="1" applyFill="1" applyBorder="1" applyAlignment="1">
      <alignment horizontal="center" vertical="top"/>
    </xf>
    <xf numFmtId="165" fontId="15" fillId="25" borderId="4" xfId="0" applyNumberFormat="1" applyFont="1" applyFill="1" applyBorder="1"/>
    <xf numFmtId="165" fontId="7" fillId="12" borderId="4" xfId="0" applyNumberFormat="1" applyFont="1" applyFill="1" applyBorder="1"/>
    <xf numFmtId="49" fontId="3" fillId="14" borderId="4" xfId="0" applyNumberFormat="1" applyFont="1" applyFill="1" applyBorder="1"/>
    <xf numFmtId="164" fontId="3" fillId="14" borderId="4" xfId="0" applyNumberFormat="1" applyFont="1" applyFill="1" applyBorder="1"/>
    <xf numFmtId="0" fontId="3" fillId="14" borderId="4" xfId="0" applyFont="1" applyFill="1" applyBorder="1"/>
    <xf numFmtId="0" fontId="23" fillId="0" borderId="4" xfId="0" applyFont="1" applyBorder="1"/>
    <xf numFmtId="0" fontId="3" fillId="0" borderId="0" xfId="0" applyFont="1" applyAlignment="1">
      <alignment vertical="center"/>
    </xf>
    <xf numFmtId="0" fontId="3" fillId="0" borderId="23" xfId="0" applyFont="1" applyBorder="1" applyAlignment="1">
      <alignment vertical="center"/>
    </xf>
    <xf numFmtId="165" fontId="3" fillId="8" borderId="16" xfId="0" applyNumberFormat="1" applyFont="1" applyFill="1" applyBorder="1" applyAlignment="1">
      <alignment vertical="center"/>
    </xf>
    <xf numFmtId="165" fontId="3" fillId="8" borderId="4" xfId="0" applyNumberFormat="1" applyFont="1" applyFill="1" applyBorder="1" applyAlignment="1">
      <alignment vertical="center"/>
    </xf>
    <xf numFmtId="14" fontId="21" fillId="12" borderId="4" xfId="5" applyNumberFormat="1" applyFont="1" applyFill="1" applyBorder="1" applyAlignment="1">
      <alignment horizontal="center" vertical="center" wrapText="1"/>
    </xf>
    <xf numFmtId="14" fontId="3" fillId="12" borderId="1" xfId="0" applyNumberFormat="1" applyFont="1" applyFill="1" applyBorder="1" applyAlignment="1">
      <alignment vertical="center"/>
    </xf>
    <xf numFmtId="14" fontId="3" fillId="12" borderId="17" xfId="0" applyNumberFormat="1" applyFont="1" applyFill="1" applyBorder="1" applyAlignment="1">
      <alignment vertical="center"/>
    </xf>
    <xf numFmtId="14" fontId="21" fillId="14" borderId="4" xfId="5" applyNumberFormat="1" applyFont="1" applyFill="1" applyBorder="1" applyAlignment="1">
      <alignment horizontal="center" vertical="center" wrapText="1"/>
    </xf>
    <xf numFmtId="14" fontId="3" fillId="14" borderId="1" xfId="0" applyNumberFormat="1" applyFont="1" applyFill="1" applyBorder="1" applyAlignment="1">
      <alignment vertical="center"/>
    </xf>
    <xf numFmtId="14" fontId="3" fillId="14" borderId="17" xfId="0" applyNumberFormat="1" applyFont="1" applyFill="1" applyBorder="1" applyAlignment="1">
      <alignment vertical="center"/>
    </xf>
    <xf numFmtId="165" fontId="3" fillId="0" borderId="16" xfId="0" applyNumberFormat="1" applyFont="1" applyBorder="1" applyAlignment="1">
      <alignment vertical="center"/>
    </xf>
    <xf numFmtId="165" fontId="3" fillId="0" borderId="4" xfId="0" applyNumberFormat="1" applyFont="1" applyBorder="1" applyAlignment="1">
      <alignment vertical="center"/>
    </xf>
    <xf numFmtId="165" fontId="3" fillId="0" borderId="17" xfId="0" applyNumberFormat="1" applyFont="1" applyBorder="1" applyAlignment="1">
      <alignment vertical="center"/>
    </xf>
    <xf numFmtId="165" fontId="3" fillId="14" borderId="39" xfId="0" applyNumberFormat="1" applyFont="1" applyFill="1" applyBorder="1" applyAlignment="1">
      <alignment vertical="center"/>
    </xf>
    <xf numFmtId="0" fontId="4" fillId="18" borderId="24" xfId="0" applyFont="1" applyFill="1" applyBorder="1" applyAlignment="1">
      <alignment vertical="center"/>
    </xf>
    <xf numFmtId="165" fontId="4" fillId="12" borderId="18" xfId="0" applyNumberFormat="1" applyFont="1" applyFill="1" applyBorder="1" applyAlignment="1">
      <alignment vertical="center"/>
    </xf>
    <xf numFmtId="165" fontId="4" fillId="12" borderId="19" xfId="0" applyNumberFormat="1" applyFont="1" applyFill="1" applyBorder="1" applyAlignment="1">
      <alignment vertical="center"/>
    </xf>
    <xf numFmtId="14" fontId="4" fillId="12" borderId="38" xfId="0" applyNumberFormat="1" applyFont="1" applyFill="1" applyBorder="1" applyAlignment="1">
      <alignment vertical="center"/>
    </xf>
    <xf numFmtId="14" fontId="4" fillId="12" borderId="20" xfId="0" applyNumberFormat="1" applyFont="1" applyFill="1" applyBorder="1" applyAlignment="1">
      <alignment vertical="center"/>
    </xf>
    <xf numFmtId="165" fontId="4" fillId="14" borderId="18" xfId="0" applyNumberFormat="1" applyFont="1" applyFill="1" applyBorder="1" applyAlignment="1">
      <alignment vertical="center"/>
    </xf>
    <xf numFmtId="165" fontId="4" fillId="14" borderId="19" xfId="0" applyNumberFormat="1" applyFont="1" applyFill="1" applyBorder="1" applyAlignment="1">
      <alignment vertical="center"/>
    </xf>
    <xf numFmtId="14" fontId="4" fillId="14" borderId="38" xfId="0" applyNumberFormat="1" applyFont="1" applyFill="1" applyBorder="1" applyAlignment="1">
      <alignment vertical="center"/>
    </xf>
    <xf numFmtId="14" fontId="4" fillId="14" borderId="20" xfId="0" applyNumberFormat="1" applyFont="1" applyFill="1" applyBorder="1" applyAlignment="1">
      <alignment vertical="center"/>
    </xf>
    <xf numFmtId="165" fontId="4" fillId="16" borderId="18" xfId="0" applyNumberFormat="1" applyFont="1" applyFill="1" applyBorder="1" applyAlignment="1">
      <alignment vertical="center"/>
    </xf>
    <xf numFmtId="165" fontId="4" fillId="16" borderId="19" xfId="0" applyNumberFormat="1" applyFont="1" applyFill="1" applyBorder="1" applyAlignment="1">
      <alignment vertical="center"/>
    </xf>
    <xf numFmtId="165" fontId="4" fillId="16" borderId="20" xfId="0" applyNumberFormat="1" applyFont="1" applyFill="1" applyBorder="1" applyAlignment="1">
      <alignment vertical="center"/>
    </xf>
    <xf numFmtId="165" fontId="4" fillId="18" borderId="18" xfId="0" applyNumberFormat="1" applyFont="1" applyFill="1" applyBorder="1" applyAlignment="1">
      <alignment vertical="center"/>
    </xf>
    <xf numFmtId="165" fontId="4" fillId="18" borderId="20" xfId="0" applyNumberFormat="1" applyFont="1" applyFill="1" applyBorder="1" applyAlignment="1">
      <alignment vertical="center"/>
    </xf>
    <xf numFmtId="165" fontId="4" fillId="18" borderId="40" xfId="0" applyNumberFormat="1" applyFont="1" applyFill="1" applyBorder="1" applyAlignment="1">
      <alignment vertical="center"/>
    </xf>
    <xf numFmtId="0" fontId="22" fillId="0" borderId="0" xfId="0" applyFont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/>
    </xf>
    <xf numFmtId="0" fontId="4" fillId="11" borderId="4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11" borderId="4" xfId="0" applyFont="1" applyFill="1" applyBorder="1" applyAlignment="1">
      <alignment vertical="center"/>
    </xf>
    <xf numFmtId="164" fontId="3" fillId="0" borderId="4" xfId="0" applyNumberFormat="1" applyFont="1" applyBorder="1" applyAlignment="1">
      <alignment vertical="center"/>
    </xf>
    <xf numFmtId="165" fontId="3" fillId="6" borderId="4" xfId="0" applyNumberFormat="1" applyFont="1" applyFill="1" applyBorder="1" applyAlignment="1">
      <alignment horizontal="right" vertical="center"/>
    </xf>
    <xf numFmtId="165" fontId="3" fillId="6" borderId="4" xfId="0" applyNumberFormat="1" applyFont="1" applyFill="1" applyBorder="1" applyAlignment="1">
      <alignment vertical="center"/>
    </xf>
    <xf numFmtId="165" fontId="3" fillId="11" borderId="4" xfId="0" applyNumberFormat="1" applyFont="1" applyFill="1" applyBorder="1" applyAlignment="1">
      <alignment vertical="center"/>
    </xf>
    <xf numFmtId="0" fontId="3" fillId="20" borderId="34" xfId="0" applyFont="1" applyFill="1" applyBorder="1" applyAlignment="1">
      <alignment horizontal="centerContinuous" vertical="center"/>
    </xf>
    <xf numFmtId="165" fontId="15" fillId="16" borderId="4" xfId="0" applyNumberFormat="1" applyFont="1" applyFill="1" applyBorder="1"/>
    <xf numFmtId="165" fontId="3" fillId="15" borderId="4" xfId="0" applyNumberFormat="1" applyFont="1" applyFill="1" applyBorder="1"/>
    <xf numFmtId="164" fontId="13" fillId="8" borderId="41" xfId="5" applyNumberFormat="1" applyFont="1" applyFill="1" applyBorder="1" applyAlignment="1">
      <alignment horizontal="right" vertical="top" wrapText="1"/>
    </xf>
    <xf numFmtId="0" fontId="0" fillId="0" borderId="4" xfId="0" applyBorder="1"/>
    <xf numFmtId="165" fontId="0" fillId="0" borderId="4" xfId="0" applyNumberFormat="1" applyBorder="1"/>
    <xf numFmtId="0" fontId="17" fillId="22" borderId="4" xfId="0" applyFont="1" applyFill="1" applyBorder="1"/>
    <xf numFmtId="165" fontId="0" fillId="12" borderId="4" xfId="0" applyNumberForma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165" fontId="17" fillId="33" borderId="4" xfId="0" applyNumberFormat="1" applyFont="1" applyFill="1" applyBorder="1"/>
    <xf numFmtId="165" fontId="14" fillId="14" borderId="4" xfId="5" applyNumberFormat="1" applyFont="1" applyFill="1" applyBorder="1" applyAlignment="1" applyProtection="1">
      <alignment horizontal="right" vertical="top" wrapText="1"/>
      <protection locked="0"/>
    </xf>
    <xf numFmtId="165" fontId="14" fillId="34" borderId="4" xfId="5" applyNumberFormat="1" applyFont="1" applyFill="1" applyBorder="1" applyAlignment="1" applyProtection="1">
      <alignment horizontal="right" vertical="top" wrapText="1"/>
      <protection locked="0"/>
    </xf>
    <xf numFmtId="165" fontId="17" fillId="12" borderId="4" xfId="0" applyNumberFormat="1" applyFont="1" applyFill="1" applyBorder="1"/>
    <xf numFmtId="14" fontId="0" fillId="0" borderId="4" xfId="0" applyNumberFormat="1" applyBorder="1"/>
    <xf numFmtId="0" fontId="0" fillId="0" borderId="0" xfId="0" pivotButton="1"/>
    <xf numFmtId="0" fontId="3" fillId="35" borderId="4" xfId="0" applyFont="1" applyFill="1" applyBorder="1"/>
    <xf numFmtId="0" fontId="3" fillId="35" borderId="4" xfId="0" applyFont="1" applyFill="1" applyBorder="1" applyAlignment="1">
      <alignment horizontal="center"/>
    </xf>
    <xf numFmtId="49" fontId="3" fillId="35" borderId="4" xfId="0" applyNumberFormat="1" applyFont="1" applyFill="1" applyBorder="1"/>
    <xf numFmtId="14" fontId="3" fillId="35" borderId="4" xfId="0" applyNumberFormat="1" applyFont="1" applyFill="1" applyBorder="1"/>
    <xf numFmtId="164" fontId="3" fillId="35" borderId="4" xfId="0" applyNumberFormat="1" applyFont="1" applyFill="1" applyBorder="1"/>
    <xf numFmtId="165" fontId="3" fillId="35" borderId="4" xfId="0" applyNumberFormat="1" applyFont="1" applyFill="1" applyBorder="1" applyAlignment="1">
      <alignment horizontal="right"/>
    </xf>
    <xf numFmtId="165" fontId="3" fillId="35" borderId="4" xfId="0" applyNumberFormat="1" applyFont="1" applyFill="1" applyBorder="1"/>
    <xf numFmtId="165" fontId="4" fillId="35" borderId="4" xfId="0" applyNumberFormat="1" applyFont="1" applyFill="1" applyBorder="1"/>
    <xf numFmtId="165" fontId="0" fillId="16" borderId="4" xfId="0" applyNumberForma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165" fontId="0" fillId="25" borderId="4" xfId="0" applyNumberForma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6" borderId="4" xfId="0" applyFill="1" applyBorder="1"/>
    <xf numFmtId="165" fontId="0" fillId="36" borderId="4" xfId="0" applyNumberFormat="1" applyFill="1" applyBorder="1"/>
    <xf numFmtId="165" fontId="0" fillId="36" borderId="4" xfId="0" applyNumberForma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7" borderId="4" xfId="0" applyFill="1" applyBorder="1"/>
    <xf numFmtId="165" fontId="0" fillId="37" borderId="4" xfId="0" applyNumberFormat="1" applyFill="1" applyBorder="1"/>
    <xf numFmtId="165" fontId="0" fillId="37" borderId="4" xfId="0" applyNumberFormat="1" applyFill="1" applyBorder="1"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37" borderId="4" xfId="0" applyNumberFormat="1" applyFill="1" applyBorder="1"/>
    <xf numFmtId="0" fontId="3" fillId="0" borderId="4" xfId="0" quotePrefix="1" applyFont="1" applyBorder="1"/>
    <xf numFmtId="0" fontId="0" fillId="0" borderId="0" xfId="0" applyAlignment="1">
      <alignment vertical="top"/>
    </xf>
    <xf numFmtId="0" fontId="0" fillId="0" borderId="0" xfId="0" pivotButton="1" applyAlignment="1">
      <alignment vertical="top"/>
    </xf>
    <xf numFmtId="0" fontId="0" fillId="0" borderId="0" xfId="0" applyAlignment="1">
      <alignment horizontal="left" vertical="top"/>
    </xf>
    <xf numFmtId="165" fontId="0" fillId="0" borderId="0" xfId="0" applyNumberFormat="1" applyAlignment="1">
      <alignment vertical="top"/>
    </xf>
    <xf numFmtId="0" fontId="17" fillId="0" borderId="0" xfId="0" applyFont="1" applyAlignment="1">
      <alignment horizontal="centerContinuous" vertical="center"/>
    </xf>
    <xf numFmtId="0" fontId="17" fillId="29" borderId="0" xfId="0" applyFont="1" applyFill="1" applyAlignment="1">
      <alignment horizontal="centerContinuous" vertic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0" fillId="0" borderId="0" xfId="0" pivotButton="1" applyAlignment="1">
      <alignment vertical="top" wrapText="1"/>
    </xf>
    <xf numFmtId="165" fontId="0" fillId="25" borderId="0" xfId="0" applyNumberFormat="1" applyFill="1"/>
    <xf numFmtId="0" fontId="17" fillId="22" borderId="1" xfId="0" applyFont="1" applyFill="1" applyBorder="1"/>
    <xf numFmtId="0" fontId="17" fillId="22" borderId="2" xfId="0" applyFont="1" applyFill="1" applyBorder="1"/>
    <xf numFmtId="0" fontId="17" fillId="22" borderId="3" xfId="0" applyFont="1" applyFill="1" applyBorder="1"/>
    <xf numFmtId="14" fontId="0" fillId="16" borderId="5" xfId="0" applyNumberFormat="1" applyFill="1" applyBorder="1"/>
    <xf numFmtId="14" fontId="0" fillId="16" borderId="42" xfId="0" applyNumberFormat="1" applyFill="1" applyBorder="1"/>
    <xf numFmtId="14" fontId="0" fillId="16" borderId="7" xfId="0" applyNumberFormat="1" applyFill="1" applyBorder="1"/>
    <xf numFmtId="14" fontId="0" fillId="25" borderId="5" xfId="0" applyNumberFormat="1" applyFill="1" applyBorder="1"/>
    <xf numFmtId="14" fontId="0" fillId="25" borderId="42" xfId="0" applyNumberFormat="1" applyFill="1" applyBorder="1"/>
    <xf numFmtId="14" fontId="0" fillId="25" borderId="7" xfId="0" applyNumberFormat="1" applyFill="1" applyBorder="1"/>
    <xf numFmtId="14" fontId="0" fillId="36" borderId="5" xfId="0" applyNumberFormat="1" applyFill="1" applyBorder="1"/>
    <xf numFmtId="14" fontId="0" fillId="36" borderId="42" xfId="0" applyNumberFormat="1" applyFill="1" applyBorder="1"/>
    <xf numFmtId="14" fontId="0" fillId="36" borderId="7" xfId="0" applyNumberFormat="1" applyFill="1" applyBorder="1"/>
    <xf numFmtId="0" fontId="4" fillId="18" borderId="21" xfId="0" applyFont="1" applyFill="1" applyBorder="1" applyAlignment="1">
      <alignment vertical="center"/>
    </xf>
    <xf numFmtId="0" fontId="4" fillId="18" borderId="22" xfId="0" applyFont="1" applyFill="1" applyBorder="1" applyAlignment="1">
      <alignment vertical="center"/>
    </xf>
    <xf numFmtId="0" fontId="4" fillId="18" borderId="13" xfId="0" applyFont="1" applyFill="1" applyBorder="1" applyAlignment="1">
      <alignment horizontal="center" vertical="center" wrapText="1"/>
    </xf>
    <xf numFmtId="0" fontId="4" fillId="18" borderId="15" xfId="0" applyFont="1" applyFill="1" applyBorder="1" applyAlignment="1">
      <alignment horizontal="center" vertical="center" wrapText="1"/>
    </xf>
    <xf numFmtId="0" fontId="4" fillId="18" borderId="8" xfId="0" applyFont="1" applyFill="1" applyBorder="1" applyAlignment="1">
      <alignment horizontal="center" vertical="center" wrapText="1"/>
    </xf>
    <xf numFmtId="0" fontId="4" fillId="18" borderId="14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vertical="center"/>
    </xf>
    <xf numFmtId="0" fontId="4" fillId="5" borderId="22" xfId="0" applyFont="1" applyFill="1" applyBorder="1" applyAlignment="1">
      <alignment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20" borderId="27" xfId="0" applyFont="1" applyFill="1" applyBorder="1" applyAlignment="1">
      <alignment horizontal="center" vertical="center" wrapText="1"/>
    </xf>
    <xf numFmtId="0" fontId="4" fillId="20" borderId="28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20" borderId="11" xfId="0" applyFont="1" applyFill="1" applyBorder="1" applyAlignment="1">
      <alignment horizontal="center" vertical="center" wrapText="1"/>
    </xf>
    <xf numFmtId="0" fontId="4" fillId="20" borderId="7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</cellXfs>
  <cellStyles count="10">
    <cellStyle name="Millares 12" xfId="9" xr:uid="{7D3B1665-A24A-4368-8167-DCCB4522634F}"/>
    <cellStyle name="Millares 13" xfId="6" xr:uid="{E722189E-0372-428E-996A-A12FACC13057}"/>
    <cellStyle name="Millares 2" xfId="3" xr:uid="{A2287C8E-11D6-48DD-B123-DF7601F82167}"/>
    <cellStyle name="Millares 6" xfId="4" xr:uid="{AE5E4EB3-2394-40AF-9F96-30DBCA795634}"/>
    <cellStyle name="Normal" xfId="0" builtinId="0"/>
    <cellStyle name="Normal 14" xfId="5" xr:uid="{26CA19ED-2031-4E64-B865-A2545DE9C04E}"/>
    <cellStyle name="Normal 16" xfId="2" xr:uid="{0ED61759-03C0-4B98-A7AB-302EB19FF611}"/>
    <cellStyle name="Normal 2" xfId="1" xr:uid="{E100EC6E-F63C-432A-91E9-2C52F35CBDDB}"/>
    <cellStyle name="Normal 2 2" xfId="8" xr:uid="{A9EC06E6-486F-49A6-89FA-57C7303BF6F6}"/>
    <cellStyle name="Porcentaje 2" xfId="7" xr:uid="{A712BC14-7024-4FFC-B838-0A58822E9A3A}"/>
  </cellStyles>
  <dxfs count="102">
    <dxf>
      <font>
        <b/>
      </font>
    </dxf>
    <dxf>
      <font>
        <b/>
      </font>
    </dxf>
    <dxf>
      <numFmt numFmtId="165" formatCode="#,##0.00_ ;[Red]\-#,##0.00\ "/>
    </dxf>
    <dxf>
      <alignment wrapText="1"/>
    </dxf>
    <dxf>
      <alignment vertical="center"/>
    </dxf>
    <dxf>
      <alignment vertical="center"/>
    </dxf>
    <dxf>
      <alignment wrapText="1"/>
    </dxf>
    <dxf>
      <alignment wrapText="1"/>
    </dxf>
    <dxf>
      <font>
        <b/>
      </font>
    </dxf>
    <dxf>
      <font>
        <b/>
      </font>
    </dxf>
    <dxf>
      <fill>
        <patternFill patternType="solid">
          <bgColor theme="9" tint="-0.249977111117893"/>
        </patternFill>
      </fill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Continuous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ill>
        <patternFill patternType="solid">
          <bgColor theme="7" tint="-0.249977111117893"/>
        </patternFill>
      </fill>
    </dxf>
    <dxf>
      <fill>
        <patternFill>
          <bgColor theme="7" tint="-0.499984740745262"/>
        </patternFill>
      </fill>
    </dxf>
    <dxf>
      <fill>
        <patternFill patternType="solid">
          <bgColor theme="7" tint="-0.249977111117893"/>
        </patternFill>
      </fill>
    </dxf>
    <dxf>
      <alignment horizontal="centerContinuous"/>
    </dxf>
    <dxf>
      <numFmt numFmtId="165" formatCode="#,##0.00_ ;[Red]\-#,##0.00\ "/>
    </dxf>
    <dxf>
      <alignment horizontal="center"/>
    </dxf>
    <dxf>
      <alignment horizontal="center"/>
    </dxf>
    <dxf>
      <font>
        <b/>
      </font>
    </dxf>
    <dxf>
      <font>
        <b/>
      </font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 patternType="solid">
          <bgColor theme="7" tint="-0.249977111117893"/>
        </patternFill>
      </fill>
    </dxf>
    <dxf>
      <fill>
        <patternFill patternType="solid">
          <bgColor theme="7" tint="-0.499984740745262"/>
        </patternFill>
      </fill>
    </dxf>
    <dxf>
      <alignment horizontal="centerContinuous"/>
    </dxf>
    <dxf>
      <font>
        <b/>
      </font>
    </dxf>
    <dxf>
      <fill>
        <patternFill>
          <bgColor theme="9" tint="-0.499984740745262"/>
        </patternFill>
      </fill>
    </dxf>
    <dxf>
      <fill>
        <patternFill patternType="solid">
          <bgColor theme="9" tint="-0.249977111117893"/>
        </patternFill>
      </fill>
    </dxf>
    <dxf>
      <fill>
        <patternFill patternType="solid">
          <bgColor theme="8" tint="-0.249977111117893"/>
        </patternFill>
      </fill>
    </dxf>
    <dxf>
      <alignment horizontal="centerContinuous"/>
    </dxf>
    <dxf>
      <font>
        <b/>
      </font>
    </dxf>
    <dxf>
      <numFmt numFmtId="165" formatCode="#,##0.00_ ;[Red]\-#,##0.00\ "/>
    </dxf>
    <dxf>
      <font>
        <b val="0"/>
      </font>
    </dxf>
  </dxfs>
  <tableStyles count="0" defaultTableStyle="TableStyleMedium2" defaultPivotStyle="PivotStyleLight16"/>
  <colors>
    <mruColors>
      <color rgb="FFFFCC99"/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microsoft.com/office/2022/11/relationships/FeaturePropertyBag" Target="featurePropertyBag/feature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se Antonio Cenobio" refreshedDate="45680.023598495369" createdVersion="8" refreshedVersion="8" minRefreshableVersion="3" recordCount="187" xr:uid="{B357334E-143A-4450-9C95-35E955D33FD6}">
  <cacheSource type="worksheet">
    <worksheetSource ref="A2:AC189" sheet="Dispersion Ingresos"/>
  </cacheSource>
  <cacheFields count="29">
    <cacheField name="Archivo" numFmtId="0">
      <sharedItems containsBlank="1"/>
    </cacheField>
    <cacheField name="Version" numFmtId="0">
      <sharedItems containsBlank="1"/>
    </cacheField>
    <cacheField name="Tipo" numFmtId="0">
      <sharedItems containsBlank="1"/>
    </cacheField>
    <cacheField name="Serie" numFmtId="0">
      <sharedItems containsBlank="1"/>
    </cacheField>
    <cacheField name="Folio" numFmtId="0">
      <sharedItems containsBlank="1"/>
    </cacheField>
    <cacheField name="Clave" numFmtId="0">
      <sharedItems containsBlank="1"/>
    </cacheField>
    <cacheField name="UUID" numFmtId="0">
      <sharedItems containsBlank="1"/>
    </cacheField>
    <cacheField name="Fecha" numFmtId="0">
      <sharedItems containsBlank="1"/>
    </cacheField>
    <cacheField name="Periodo" numFmtId="0">
      <sharedItems containsBlank="1" count="13">
        <s v="01-2024"/>
        <s v="02-2024"/>
        <s v="03-2024"/>
        <s v="04-2024"/>
        <s v="05-2024"/>
        <s v="06-2024"/>
        <s v="07-2024"/>
        <s v="08-2024"/>
        <s v="09-2024"/>
        <s v="10-2024"/>
        <s v="11-2024"/>
        <s v="12-2024"/>
        <m/>
      </sharedItems>
    </cacheField>
    <cacheField name="Ejercicio" numFmtId="0">
      <sharedItems containsBlank="1"/>
    </cacheField>
    <cacheField name="Clasificación" numFmtId="0">
      <sharedItems containsBlank="1" count="3">
        <s v="SADCAL"/>
        <s v="Tlacuaches"/>
        <m/>
      </sharedItems>
    </cacheField>
    <cacheField name="RFC Emisor" numFmtId="0">
      <sharedItems containsBlank="1"/>
    </cacheField>
    <cacheField name="Nombre Emisor" numFmtId="0">
      <sharedItems containsBlank="1"/>
    </cacheField>
    <cacheField name="RFC Receptor" numFmtId="0">
      <sharedItems containsBlank="1"/>
    </cacheField>
    <cacheField name="Nombre Receptor" numFmtId="0">
      <sharedItems containsBlank="1"/>
    </cacheField>
    <cacheField name="Met. Pago" numFmtId="0">
      <sharedItems containsBlank="1"/>
    </cacheField>
    <cacheField name="Forma Pago" numFmtId="0">
      <sharedItems containsBlank="1"/>
    </cacheField>
    <cacheField name="Uso CFDI" numFmtId="0">
      <sharedItems containsBlank="1"/>
    </cacheField>
    <cacheField name="Moneda" numFmtId="0">
      <sharedItems containsBlank="1"/>
    </cacheField>
    <cacheField name="T.C." numFmtId="164">
      <sharedItems containsString="0" containsBlank="1" containsNumber="1" containsInteger="1" minValue="0" maxValue="1"/>
    </cacheField>
    <cacheField name="Conceptos CFDI" numFmtId="0">
      <sharedItems containsBlank="1" longText="1"/>
    </cacheField>
    <cacheField name="Subt. CFDI" numFmtId="165">
      <sharedItems containsBlank="1"/>
    </cacheField>
    <cacheField name="Subt MXN" numFmtId="165">
      <sharedItems containsString="0" containsBlank="1" containsNumber="1" minValue="0" maxValue="30000"/>
    </cacheField>
    <cacheField name="Importe 16%" numFmtId="165">
      <sharedItems containsString="0" containsBlank="1" containsNumber="1" minValue="0" maxValue="30000"/>
    </cacheField>
    <cacheField name="Descuento" numFmtId="165">
      <sharedItems containsString="0" containsBlank="1" containsNumber="1" minValue="0" maxValue="366.4"/>
    </cacheField>
    <cacheField name="0% y Exento" numFmtId="165">
      <sharedItems containsString="0" containsBlank="1" containsNumber="1" containsInteger="1" minValue="0" maxValue="0"/>
    </cacheField>
    <cacheField name="IVA" numFmtId="165">
      <sharedItems containsString="0" containsBlank="1" containsNumber="1" minValue="0" maxValue="4800"/>
    </cacheField>
    <cacheField name="Ret. IVA" numFmtId="165">
      <sharedItems containsString="0" containsBlank="1" containsNumber="1" containsInteger="1" minValue="0" maxValue="0"/>
    </cacheField>
    <cacheField name="Total" numFmtId="165">
      <sharedItems containsString="0" containsBlank="1" containsNumber="1" minValue="0" maxValue="348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se Antonio Cenobio" refreshedDate="45709.002395601849" createdVersion="8" refreshedVersion="8" minRefreshableVersion="3" recordCount="740" xr:uid="{729665EB-013C-4760-9A55-7E31848A0C43}">
  <cacheSource type="worksheet">
    <worksheetSource ref="A2:AJ742" sheet="Dispersion gastos"/>
  </cacheSource>
  <cacheFields count="36">
    <cacheField name="Archivo" numFmtId="0">
      <sharedItems/>
    </cacheField>
    <cacheField name="Version" numFmtId="0">
      <sharedItems/>
    </cacheField>
    <cacheField name="Tipo" numFmtId="0">
      <sharedItems containsMixedTypes="1" containsNumber="1" containsInteger="1" minValue="11" maxValue="11"/>
    </cacheField>
    <cacheField name="Serie" numFmtId="0">
      <sharedItems/>
    </cacheField>
    <cacheField name="Folio" numFmtId="0">
      <sharedItems/>
    </cacheField>
    <cacheField name="Clave" numFmtId="0">
      <sharedItems/>
    </cacheField>
    <cacheField name="UUID" numFmtId="0">
      <sharedItems/>
    </cacheField>
    <cacheField name="Fecha" numFmtId="0">
      <sharedItems containsDate="1" containsMixedTypes="1" minDate="2024-01-13T00:00:00" maxDate="2024-12-28T00:00:00"/>
    </cacheField>
    <cacheField name="Periodo" numFmtId="0">
      <sharedItems count="12">
        <s v="01-2024"/>
        <s v="02-2024"/>
        <s v="03-2024"/>
        <s v="04-2024"/>
        <s v="05-2024"/>
        <s v="06-2024"/>
        <s v="07-2024"/>
        <s v="08-2024"/>
        <s v="09-2024"/>
        <s v="10-2024"/>
        <s v="11-2024"/>
        <s v="12-2024"/>
      </sharedItems>
    </cacheField>
    <cacheField name="Ejercicio" numFmtId="0">
      <sharedItems containsMixedTypes="1" containsNumber="1" containsInteger="1" minValue="2024" maxValue="2024"/>
    </cacheField>
    <cacheField name="Clasificación" numFmtId="49">
      <sharedItems count="2">
        <s v="SADCAL"/>
        <s v="Tlacuaches"/>
      </sharedItems>
    </cacheField>
    <cacheField name="RFC Emisor" numFmtId="0">
      <sharedItems count="229">
        <s v="74-3093319"/>
        <s v="84-2805822"/>
        <s v="AME860107KD9"/>
        <s v="DLI931201MI9"/>
        <s v="IEA120222855"/>
        <s v="NWM9709244W4"/>
        <s v="OVI800131GQ6"/>
        <s v="SHE190630V37"/>
        <s v="TME840315KT6"/>
        <s v="ZVC110421C76"/>
        <s v="AME2109095C6"/>
        <s v="APU640930KV9"/>
        <s v="BII931004P61"/>
        <s v="CLI1507218G2"/>
        <s v="CON160725DJ6"/>
        <s v="FAR000207LZ6"/>
        <s v="FSI970908ML5"/>
        <s v="IRA060907R36"/>
        <s v="ISE751222215"/>
        <s v="PPL961114GZ1"/>
        <s v="RTO840921RE4"/>
        <s v="SPL180212AMA"/>
        <s v="SUB910603SB3"/>
        <s v="TCI121023F10"/>
        <s v="AAFE490509FC5"/>
        <s v="BALN730309Q27"/>
        <s v="CFC110121742"/>
        <s v="CGM011210S71"/>
        <s v="CME030219B64"/>
        <s v="COP920428Q20"/>
        <s v="FRU160425HRA"/>
        <s v="GAPA980711BR2"/>
        <s v="HDM001017AS1"/>
        <s v="MEAA560427AS6"/>
        <s v="PCZ071128UM9"/>
        <s v="SAR1105032P6"/>
        <s v="SOM101125UEA"/>
        <s v="TAC000705M6A"/>
        <s v="YWC1507212Z6"/>
        <s v="AABT920307NVA"/>
        <s v="AME970109GW0"/>
        <s v="EPA030319HW8"/>
        <s v="FAF141125HT6"/>
        <s v="FNI970829JR9"/>
        <s v="HEOG460721PR2"/>
        <s v="IEVE840801MQ7"/>
        <s v="ISP831021NV9"/>
        <s v="JIAE800203R84"/>
        <s v="LEP1408184R1"/>
        <s v="LULJ890909AV3"/>
        <s v="MCO011121RN6"/>
        <s v="PGI0706042H1"/>
        <s v="PHI830429MG6"/>
        <s v="RAVM850117Q26"/>
        <s v="SARE820312VD2"/>
        <s v="SBA000820D83"/>
        <s v="SCL010508S97"/>
        <s v="SLI010507984"/>
        <s v="SSV990224DC5"/>
        <s v="TCH850701RM1"/>
        <s v="TISH690913561"/>
        <s v="ZAHL6709075K0"/>
        <s v="AAN051220835"/>
        <s v="AQU121207FY2"/>
        <s v="CAG110830A23"/>
        <s v="CAMM790708S6A"/>
        <s v="CAV160509UC3"/>
        <s v="CCF121101KQ4"/>
        <s v="CEF960716CW1"/>
        <s v="CEJM890524QJ6"/>
        <s v="CEX9809213U5"/>
        <s v="CFR110401IK1"/>
        <s v="CIB110415R65"/>
        <s v="COBK961127TGA"/>
        <s v="COL110331JC9"/>
        <s v="CSU070301MK3"/>
        <s v="DCZ010126SB1"/>
        <s v="EST191218445"/>
        <s v="FAVR741206SL7"/>
        <s v="GAES780704T17"/>
        <s v="HEBH711128FJ2"/>
        <s v="HELA8608202Z3"/>
        <s v="MES151124794"/>
        <s v="OMG1008206Z2"/>
        <s v="PACB7205132A6"/>
        <s v="PCO091020818"/>
        <s v="RCO0708136F7"/>
        <s v="RORJ010120CBA"/>
        <s v="RUSE780321V10"/>
        <s v="SGE890919347"/>
        <s v="SPO061116FB7"/>
        <s v="TCA870817BS2"/>
        <s v="TTB040915CY9"/>
        <s v="UNA2907227Y5"/>
        <s v="AECZ7104124B3"/>
        <s v="AURA720229TM7"/>
        <s v="CAG0412176A6"/>
        <s v="CEN980619FU4"/>
        <s v="CMU8312025B5"/>
        <s v="GEG180528JZ4"/>
        <s v="JITA660925LK6"/>
        <s v="LEI000105GW3"/>
        <s v="LSM660818M98"/>
        <s v="MABE9807226U5"/>
        <s v="MAR03052149A"/>
        <s v="MME160812J15"/>
        <s v="OFA191101GB7"/>
        <s v="PCA130607NB8"/>
        <s v="PMO150513TQ4"/>
        <s v="SEM980701STA"/>
        <s v="SGA130705N4A"/>
        <s v="ZHT900926HM8"/>
        <s v="REA2205051S5"/>
        <s v="CDM1205156S0"/>
        <s v="DKR920401PW2"/>
        <s v="FGL9908049S4"/>
        <s v="FIMS660503PJ7"/>
        <s v="FRP890718KG7"/>
        <s v="GAEE951021V68"/>
        <s v="GSC981008U24"/>
        <s v="GVA010601FT9"/>
        <s v="JUSD0009101DA"/>
        <s v="MAFJ970628PZ7"/>
        <s v="MESM750425JL5"/>
        <s v="MOGD551022CC5"/>
        <s v="RAVS860331EY2"/>
        <s v="RIPA880813EF4"/>
        <s v="RISR9912089K2"/>
        <s v="SCA010430FY9"/>
        <s v="SCV0508246M6"/>
        <s v="SGT000310FIA"/>
        <s v="SME110304M96"/>
        <s v="TCU950113CS8"/>
        <s v="ZMC960801538"/>
        <s v="BSI2002209J4"/>
        <s v="CAVA6908027TA"/>
        <s v="DSA130408AM2"/>
        <s v="GOVG750224DY6"/>
        <s v="LPS061003KL7"/>
        <s v="MACO8712126G3"/>
        <s v="MOD041014KI3"/>
        <s v="NME110513PI3"/>
        <s v="ODM950324V2A"/>
        <s v="RIPD920128B62"/>
        <s v="ROCF751117C61"/>
        <s v="SHA080123JW0"/>
        <s v="SKA0409078V2"/>
        <s v="SSM860317TV1"/>
        <s v="VLM970313NW5"/>
        <s v="BBS2310306T0"/>
        <s v="CEI050317C97"/>
        <s v="CERA80021039A"/>
        <s v="CUL660708SH1"/>
        <s v="FGM180413P99"/>
        <s v="GAPE7805121C6"/>
        <s v="GOC050223S38"/>
        <s v="HESL550218NK5"/>
        <s v="IMB9906147W7"/>
        <s v="MOCY821120J15"/>
        <s v="NAGV890306L37"/>
        <s v="OIRR940203TH7"/>
        <s v="PAU940527J36"/>
        <s v="PME620604V71"/>
        <s v="RIRC790716BK0"/>
        <s v="SER940708QC7"/>
        <s v="VACN620415RC8"/>
        <s v="91440300MA5ELLGN0H"/>
        <s v="AIBD970816LB6"/>
        <s v="ANE140618P37"/>
        <s v="CSI020226MV4"/>
        <s v="DAVA680404KN7"/>
        <s v="EMM190912626"/>
        <s v="ESA981209QV6"/>
        <s v="GGS000912PT9"/>
        <s v="GOHG890625M29"/>
        <s v="GUEC690206RRA"/>
        <s v="PMU940317114"/>
        <s v="SDI121109B14"/>
        <s v="SGR060314HFA"/>
        <s v="SLR980420867"/>
        <s v="SMA0109184EA"/>
        <s v="SOJJ8312104IA"/>
        <s v="SOSH540521GU0"/>
        <s v="STR0208199W2"/>
        <s v="UPM191014S31"/>
        <s v="VAMF581205D90"/>
        <s v="ZFM111018JQ4"/>
        <s v="ASA6506102U9"/>
        <s v="BAS0108275N9"/>
        <s v="CAAA360410QN9"/>
        <s v="CARA751124395"/>
        <s v="CDI1305022N7"/>
        <s v="CSD161207R2A"/>
        <s v="CSL050617NQ0"/>
        <s v="CTE120614TGA"/>
        <s v="EIN050504Q34"/>
        <s v="ESD9802101N0"/>
        <s v="GPA930101QI7"/>
        <s v="IGV210729LX3"/>
        <s v="MEAM780715S61"/>
        <s v="MIM0306062Q2"/>
        <s v="OBS670907PP4"/>
        <s v="ROGJ4603196D4"/>
        <s v="SGM700622IM1"/>
        <s v="SSC670605R94"/>
        <s v="SSD940316IF7"/>
        <s v="STE660223A68"/>
        <s v="VMI050120AU6"/>
        <s v="AESA721127BF3"/>
        <s v="CCO8605231N4"/>
        <s v="CGP970522EE4"/>
        <s v="ESC120618DS4"/>
        <s v="FAR000128FRA"/>
        <s v="GAC0805269W9"/>
        <s v="HEOZ970120IZ6"/>
        <s v="JAP9609233S2"/>
        <s v="LACE571231EU5"/>
        <s v="MOLA7801021X4"/>
        <s v="SIBC920127PK7"/>
        <s v="SLS920303JH5"/>
        <s v="SMA930928M46"/>
        <s v="SSP950710PL9"/>
        <s v="SUA881230GE2"/>
        <s v="SZO940811KG1"/>
        <s v="TESE910628MZ9"/>
        <s v="YUM970217JJA"/>
        <s v="364000"/>
        <s v="AUL181102JQ7"/>
        <s v="TRII930112M80"/>
      </sharedItems>
    </cacheField>
    <cacheField name="Nombre Emisor" numFmtId="0">
      <sharedItems count="230">
        <s v="IONOS Inc"/>
        <s v="Apple Services LATAM LLC"/>
        <s v="SICONT MEX"/>
        <s v="DISTRIBUIDORA LIVERPOOL"/>
        <s v="INGENIERIA EN ALIMENTOS ADA"/>
        <s v="NUEVA WAL MART DE MEXICO"/>
        <s v="OPERADORA VIPS"/>
        <s v="SANBORN HERMANOS"/>
        <s v="TELEFONOS DE MEXICO"/>
        <s v="Zoom Video Communications Inc"/>
        <s v="ABASH MEDICAL"/>
        <s v="AUTOS PULLMAN"/>
        <s v="BANCO INBURSA SA, INSTITUCION DE BANCA MULTIPLE, GRUPO FINANCIERO INBURSA"/>
        <s v="CHCN LIGHTING"/>
        <s v="CONCOISA"/>
        <s v="FARRAM"/>
        <s v="FARMACIAS DE SIMILARES"/>
        <s v="INMOBILIARIA ROJAS &amp; GAS"/>
        <s v="INSTITUTO SUPERIOR DE ESTUDIOS FISCALES"/>
        <s v="PHARMA PLUS"/>
        <s v="RESTAURANTES TOKS"/>
        <s v="SOLUCIONES P&amp;L"/>
        <s v="SUBURBIA"/>
        <s v="EXHIBIDORA MEXICANA CINEPOLIS"/>
        <s v="ELISEO ALCANTARA FLORES"/>
        <s v="NARCIZO BAZAN LOYOLA"/>
        <s v="COMERCIALIZADORA FARMACEUTICA DE CHIAPAS"/>
        <s v="CORPORACION GASOLINERA MILLENIUM"/>
        <s v="CONCESIONARIA MEXIQUENSE"/>
        <s v="COPPEL"/>
        <s v="FARMACIAS RUJIDI"/>
        <s v="AARON ANDIVI GARCIA PEREZ"/>
        <s v="HOME DEPOT MEXICO"/>
        <s v="JOSE ARTURO MENENDEZ ANGEL"/>
        <s v="PRODUCTOS DE CONSUMO Z"/>
        <s v="SERVICIO ARYCLA"/>
        <s v="SEARS OPERADORA MEXICO"/>
        <s v="CON...TACTO"/>
        <s v="YWCN"/>
        <s v="TANIA CAROLINA AMADO BRITO"/>
        <s v="AUTOZONE DE MEXICO"/>
        <s v="ELECTRICA PALMA"/>
        <s v="FERRE ACEROS LA FRAGUA"/>
        <s v="FONDO NACIONAL DE INFRAESTRUCTURA"/>
        <s v="GABRIEL HERNANDEZ OLIVARES"/>
        <s v="ERICK RICARDO ILLESCAS VELAZQUEZ"/>
        <s v="INNOVA SPORT"/>
        <s v="ELENA JIMENEZ AVILA"/>
        <s v="LIBRAMIENTO ELEVADO DE PUEBLA"/>
        <s v="JUAN CARLOS LUNA LOPEZ"/>
        <s v="MORDUP COMBUSTIBLES"/>
        <s v="PayPro Global, Inc."/>
        <s v="EL PALACIO DE HIERRO"/>
        <s v="MARISOL RAMIREZ VEGA"/>
        <s v="ERIKA GUADALUPE SANDOVAL RUIZ"/>
        <s v="SERVICIO EL BARCO"/>
        <s v="SERVICIO CIUDAD LAGO"/>
        <s v="SERVICIO LIESYEZA"/>
        <s v="SUPER SERVICIO VALLEJO"/>
        <s v="TIENDAS CHEDRAUI"/>
        <s v="HECTOR TRIFUNDIO SANDRE"/>
        <s v="LUCIO ZACARIAS HERNANDEZ"/>
        <s v="AUTOPISTA ARCO NORTE"/>
        <s v="AUTOVIA QUERETARO"/>
        <s v="CONCESIONARIA AUTOPISTA GUADALAJARA-TEPIC"/>
        <s v="MOISES CARMONA MEXICANO"/>
        <s v="CONCESIONARIA AUTOPISTA LAS VARAS - PUERTO VALLARTA"/>
        <s v="COMERCIAL CITY FRESKO"/>
        <s v="CENTRO DE ESTUDIOS FISCALES"/>
        <s v="MARIO IVAN CEDEÑO JUAREZ"/>
        <s v="COMBU-EXPRESS"/>
        <s v="COMERCIALIZADORA FRANFER"/>
        <s v="CONCESIONARIA DE INFRAESTRUCTURA DEL BAJIO"/>
        <s v="KARIME ALEJANDRA CORTES BRACAMONTE"/>
        <s v="COMBUSTIBLES OLMO"/>
        <s v="CORPO SUBSTORE"/>
        <s v="DISTRIBUIDOR CELULAR DE LA ZONA CENTRO"/>
        <s v="ESTACION SERVICIO EL TRAPICHE"/>
        <s v="ROSA MARIA FALCON VALERIO"/>
        <s v="SAID GARCIACANO ESPEJEL"/>
        <s v="HECTOR HERNANDEZ BARRAZA"/>
        <s v="ALEJANDRA HERRERA LOPEZ"/>
        <s v="LAS MEJORES ESTACIONES"/>
        <s v="OH MY GAS"/>
        <s v="BLANCA VERONICA PLATA CORONA"/>
        <s v="PAL COMBUSTIBLES"/>
        <s v="RED DE CARRETERAS DE OCCIDENTE"/>
        <s v="JUAN PABLO RODRIGUEZ RAMIREZ"/>
        <s v="ELIA FABIOLA RUBIO SANCHEZ"/>
        <s v="SERVICIO GEREDIN"/>
        <s v="SERVICIO PORTOMARIN"/>
        <s v="TRAMO CARRETERO ATLACOMULCO-MARAVATIO"/>
        <s v="TIENDAS TRES B"/>
        <s v="UNIVERSIDAD NACIONAL AUTONOMA DE MEXICO"/>
        <s v="ZENON ALEJO CALDERON"/>
        <s v="JOSE ANTONIO AGUILAR ROMERO"/>
        <s v="COMERCIALIZADORA ALMACENES GARCIA DE MEXICO"/>
        <s v="COMERCIALIZADORA INTCOMEX,"/>
        <s v="CALZADOS DEL MUNDO"/>
        <s v="GRUPO ELECTRICO GEMINIS"/>
        <s v="JOSE ALFREDO JIMENEZ TORRES"/>
        <s v="LEIRA"/>
        <s v="LEVI STRAUSS DE MEXICO"/>
        <s v="EDUARDO MARTINEZ BUSTOS"/>
        <s v="MARREGO"/>
        <s v="MINISO MEXICO"/>
        <s v="OPERADORA DE FRANQUICIAS DE ACERO MEXICO"/>
        <s v="PREMIER CAESARS"/>
        <s v="PM MODA"/>
        <s v="7-ELEVEN MEXICO"/>
        <s v="SERVICIO GALAICO"/>
        <s v="ZAPATERIAS 5 HERMANOS DE TEXCOCO"/>
        <s v="Dutingjiedaobanshichu"/>
        <s v="CONJURADO DIGITAL DE MEXICO"/>
        <s v="DISTRIBUIDORA KROMEX"/>
        <s v="FERRETERA GLORIETA"/>
        <s v="SOFIA FIGUEROA MORALES"/>
        <s v="FERRETERA RIO PISUEÑA"/>
        <s v="ERIKA JENNIFER GARCIA ESPINOSA"/>
        <s v="GASOLINERIA Y SERVICIOS CENTRAL III"/>
        <s v="GRUPO VANITY"/>
        <s v="DIOCELINE GUADALUPE JUAREZ SOTO"/>
        <s v="JESUS IVAN MARTINEZ FLORES"/>
        <s v="MARCO ANTONIO MEDINA SAN VICENTE"/>
        <s v="DELFINA MONTIEL GARCIA"/>
        <s v="MARIA SOLEDAD RAMIREZ VAZQUEZ"/>
        <s v="ARACELI RIVAS PEREZ"/>
        <s v="RAUL TERESO RIVERA SILVA"/>
        <s v="SERVICIO CUARTA AVENIDA"/>
        <s v="SERVICIO CUATRO VIENTOS VAZQUEZ"/>
        <s v="SUPER GASOLINERA TECAMACHALCO LOS REYES"/>
        <s v="SEPHORA MEXICO"/>
        <s v="TIENDAS CUADRA"/>
        <s v="ZARA MEXICO CONTRATO 1"/>
        <s v="BRO A SIS"/>
        <s v="MARIA DE LOS ANGELES CARRILLO VALDES"/>
        <s v="DIGITAL SOLUTIONS AMERICAS"/>
        <s v="GABRIELA GONZALEZ VELAZCO"/>
        <s v="LLANTERA LAS PALMAS SUSPENSIONES Y MULTISERVICIOS"/>
        <s v="OSCAR URIEL MARTINEZ CALDERON"/>
        <s v="MODATELAS"/>
        <s v="NETFLIX MEXICO"/>
        <s v="OFFICE DEPOT DE MEXICO"/>
        <s v="DANIEL RIVAS PEREZ"/>
        <s v="FELIX RAUL RODRIGUEZ CASTRO"/>
        <s v="SERVICIO HARRIER"/>
        <s v="SERVICIO KAFEGO"/>
        <s v="SERVICIOS SANTA MARIA"/>
        <s v="VF OUTDOOR MEXICO"/>
        <s v="BUY BUY SHOP"/>
        <s v="CONSTRUCTORA EIMISA"/>
        <s v="JOSE ANTONIO CENOBIO RAMIREZ"/>
        <s v="COMERCIAL ULISES"/>
        <s v="FH GROUP MORELOS MX"/>
        <s v="EDGAR GARCIA PEREZ"/>
        <s v="GRUPO OCTANUS DEL CENTRO"/>
        <s v="JOSE LUIS HERNANDEZ SORIANO"/>
        <s v="INDUSTRIAL MEXICANA DE BALEROS"/>
        <s v="YANDERI MORENO CONTRERAS"/>
        <s v="VICTOR MANUEL NAVARRO GARCIA"/>
        <s v="RICARDO ALAN OLIVARES RUIZ"/>
        <s v="PINTURAS AUREMAR"/>
        <s v="EL PABELLON MEXICANO"/>
        <s v="MARIA DEL CARMEN RIVERA ROMERO"/>
        <s v="SERVICIO ERMITA"/>
        <s v="NOEMI VAZQUEZ CUETO"/>
        <s v="AOHONG (Shenzhen) Supply Chain Co., Ltd."/>
        <s v="DANIEL ANGEL ARCHIVALDO BARRETO"/>
        <s v="SERVICIOS COMERCIALES AMAZON MEXICO"/>
        <s v="CAFE SIRENA"/>
        <s v="ADRIANA DAZA VALENCIA"/>
        <s v="E&amp;I MOVILIDAD MEXICO"/>
        <s v="ESTACION DE SERVICIO PARA AUTOS CENTRO"/>
        <s v="GRUPO GASOLINERO SAMARA"/>
        <s v="GLORIA LIZETH GONZALEZ HERNANDEZ"/>
        <s v="CARLOS FRANCISCO GUERRA ESPARZA"/>
        <s v="PROMOTORA MUSICAL"/>
        <s v="SALUD DIGNA"/>
        <s v="SERVICIO GRAMAR"/>
        <s v="SERVICIO LEYES DE REFORMA"/>
        <s v="SERVICIO MADELL"/>
        <s v="JOSE DE JESUS SOTO JUNGO"/>
        <s v="HUMBERTO CONCEPCION SOPERANEZ SARABIA"/>
        <s v="SERVICIO TREN"/>
        <s v="UBER PORTIER MEXICO"/>
        <s v="FRANCISCO JAVIER VALLE MONTES"/>
        <s v="ZENSHO FOOD DE MEXICO"/>
        <s v="AEROPUERTOS Y SERVICIOS AUXILIARES"/>
        <s v="BASECO"/>
        <s v="APOLINAR CANSECO ALVAREZ"/>
        <s v="MARIA DE LOS ANGELES CARRERA ROBLES"/>
        <s v="COMPUMEX DIGITAL"/>
        <s v="COMERCIALIZADORA SDMHC"/>
        <s v="CENTRAL DE SUSPENSIONES LAGO"/>
        <s v="COMERCIALIZADORA TEJECI"/>
        <s v="ECONOCOMEX INTERNACIONAL"/>
        <s v="ESTACION DE SERVICIO 0210"/>
        <s v="GRUPO PARISINA"/>
        <s v="INSTITUTO GVA"/>
        <s v="MIGUEL MENDOZA AGUILAR"/>
        <s v="MODA INFANTIL MAYORAL"/>
        <s v="OBSERVATORIO"/>
        <s v="MARIA JOSEFINA RODRIGUEZ GUTIERREZ"/>
        <s v="SERVICIO GUERRERO Y MARTE"/>
        <s v="SUPER SERVICIO CARRETERA"/>
        <s v="SUPER SERVICIO DIAMANTE"/>
        <s v="SERVICIO TECAMACHALCO"/>
        <s v="27 MICRAS INTERNACIONAL"/>
        <s v="MARIA ARACELI ALEMAN SOLIS"/>
        <s v="CADENA COMERCIAL OXXO"/>
        <s v="CONSORCIO GASOLINERO PLUS"/>
        <s v="ESTACION DE SERVICIO CIEN METROS"/>
        <s v="FARPA"/>
        <s v="GAS ACATITLA"/>
        <s v="ZEIDA HERNANDEZ OLIVARES"/>
        <s v="JAPI"/>
        <s v="EVERARDO LARA COVARRUBIAS"/>
        <s v="AGUSTIN MONTER LOZANO"/>
        <s v="CARLOS SIERRA BANDA"/>
        <s v="SERVICIO LOMAS DE SOTELO"/>
        <s v="SERVICIO MARVIC"/>
        <s v="SUPER SERVICIO PERIFERICO"/>
        <s v="SUAGUE"/>
        <s v="SERVICIO ZORA"/>
        <s v="ERICK OMAR TREJO SANCHEZ"/>
        <s v="YUMKA"/>
        <s v="Zoom Video Communications Inc."/>
        <s v="LONG YAN WEI LAN SHANG MAO YOU XIAN GONG SI"/>
        <s v="America Ugreen Limited"/>
        <s v="BANTUNSI"/>
      </sharedItems>
    </cacheField>
    <cacheField name="RFC Receptor" numFmtId="0">
      <sharedItems/>
    </cacheField>
    <cacheField name="Nombre Receptor" numFmtId="0">
      <sharedItems/>
    </cacheField>
    <cacheField name="Met. Pago" numFmtId="0">
      <sharedItems/>
    </cacheField>
    <cacheField name="Forma Pago" numFmtId="0">
      <sharedItems/>
    </cacheField>
    <cacheField name="Uso CFDI" numFmtId="0">
      <sharedItems/>
    </cacheField>
    <cacheField name="Moneda" numFmtId="0">
      <sharedItems/>
    </cacheField>
    <cacheField name="T.C." numFmtId="164">
      <sharedItems containsSemiMixedTypes="0" containsString="0" containsNumber="1" minValue="0" maxValue="20.452000000000002"/>
    </cacheField>
    <cacheField name="Tipo operación" numFmtId="164">
      <sharedItems containsBlank="1" count="5">
        <s v="Costo de servicios"/>
        <s v="Gasto"/>
        <s v="Costo de ventas"/>
        <s v="Depreciable"/>
        <m u="1"/>
      </sharedItems>
    </cacheField>
    <cacheField name="Conceptos CFDI" numFmtId="0">
      <sharedItems longText="1"/>
    </cacheField>
    <cacheField name="Subt. CFDI" numFmtId="165">
      <sharedItems containsMixedTypes="1" containsNumber="1" minValue="15.99" maxValue="2341.9299999999998"/>
    </cacheField>
    <cacheField name="Subt MXN" numFmtId="165">
      <sharedItems containsSemiMixedTypes="0" containsString="0" containsNumber="1" minValue="0" maxValue="65000"/>
    </cacheField>
    <cacheField name="Importe 16%" numFmtId="165">
      <sharedItems containsSemiMixedTypes="0" containsString="0" containsNumber="1" minValue="0" maxValue="65000"/>
    </cacheField>
    <cacheField name="Importe 8%" numFmtId="165">
      <sharedItems containsSemiMixedTypes="0" containsString="0" containsNumber="1" minValue="0" maxValue="132.41"/>
    </cacheField>
    <cacheField name="Descuento" numFmtId="165">
      <sharedItems containsSemiMixedTypes="0" containsString="0" containsNumber="1" containsInteger="1" minValue="0" maxValue="0"/>
    </cacheField>
    <cacheField name="Base Tasa 0%" numFmtId="165">
      <sharedItems containsSemiMixedTypes="0" containsString="0" containsNumber="1" minValue="0" maxValue="2606.5500000000002"/>
    </cacheField>
    <cacheField name="IVA" numFmtId="165">
      <sharedItems containsSemiMixedTypes="0" containsString="0" containsNumber="1" minValue="0" maxValue="10400"/>
    </cacheField>
    <cacheField name="Base Exenta" numFmtId="165">
      <sharedItems containsSemiMixedTypes="0" containsString="0" containsNumber="1" minValue="0" maxValue="428"/>
    </cacheField>
    <cacheField name="Ret. ISR" numFmtId="165">
      <sharedItems containsSemiMixedTypes="0" containsString="0" containsNumber="1" minValue="0" maxValue="750"/>
    </cacheField>
    <cacheField name="Ret. IVA" numFmtId="165">
      <sharedItems containsSemiMixedTypes="0" containsString="0" containsNumber="1" minValue="0" maxValue="800.25"/>
    </cacheField>
    <cacheField name="imp.Local Tras" numFmtId="165">
      <sharedItems containsSemiMixedTypes="0" containsString="0" containsNumber="1" containsInteger="1" minValue="0" maxValue="0"/>
    </cacheField>
    <cacheField name="imp.Local Ret" numFmtId="165">
      <sharedItems containsSemiMixedTypes="0" containsString="0" containsNumber="1" containsInteger="1" minValue="0" maxValue="0"/>
    </cacheField>
    <cacheField name="Total" numFmtId="165">
      <sharedItems containsSemiMixedTypes="0" containsString="0" containsNumber="1" minValue="0" maxValue="75400"/>
    </cacheField>
    <cacheField name="No deducibles" numFmtId="0">
      <sharedItems containsString="0" containsBlank="1" containsNumber="1" minValue="80" maxValue="944.2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7">
  <r>
    <s v="202401-I_E-SCS160714-S299.xml"/>
    <s v="4.0"/>
    <s v="I"/>
    <s v="S"/>
    <s v="299"/>
    <s v="S299"/>
    <s v="170DDB9D-54E2-4882-8784-5201522A5A25"/>
    <s v="2024-01-01T21:58:39"/>
    <x v="0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4639.84"/>
    <n v="4639.84"/>
    <n v="4639.84"/>
    <n v="0"/>
    <n v="0"/>
    <n v="742.37"/>
    <n v="0"/>
    <n v="5382.21"/>
  </r>
  <r>
    <s v="202401-I_E-SCS160714-S300.xml"/>
    <s v="4.0"/>
    <s v="I"/>
    <s v="S"/>
    <s v="300"/>
    <s v="S300"/>
    <s v="C81B4313-B740-422A-AC1D-611634A1EFBF"/>
    <s v="2024-01-05T11:01:38"/>
    <x v="0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Diciembre de 2023. Incluye los RFC QUOA5308042F9, QUPA890206JW7 y NUT970916NH6."/>
    <s v="5700.56"/>
    <n v="5700.56"/>
    <n v="5700.56"/>
    <n v="0"/>
    <n v="0"/>
    <n v="912.09"/>
    <n v="0"/>
    <n v="6612.6500000000005"/>
  </r>
  <r>
    <s v="202401-I_E-SCS160714-S301.xml"/>
    <s v="4.0"/>
    <s v="I"/>
    <s v="S"/>
    <s v="301"/>
    <s v="S301"/>
    <s v="55962024-A759-4147-93A1-6D7AC5D86E94"/>
    <s v="2024-01-10T19:13:21"/>
    <x v="0"/>
    <s v="2024"/>
    <x v="0"/>
    <s v="SCS160714Q78"/>
    <s v="SADCAL CONSULTORIA Y SOLUCIONES INTEGRALES"/>
    <s v="ABL141009RT6"/>
    <s v="ABBA BIBLES LUXURY"/>
    <s v="PPD"/>
    <s v="99"/>
    <s v="G03"/>
    <s v="MXN"/>
    <n v="1"/>
    <s v="|- Paquete de 400 timbres Aspel, clave DXXX50XXX14XXX."/>
    <s v="659.00"/>
    <n v="659"/>
    <n v="659"/>
    <n v="0"/>
    <n v="0"/>
    <n v="105.44"/>
    <n v="0"/>
    <n v="764.44"/>
  </r>
  <r>
    <s v="202401-I_E-SCS160714-S302.xml"/>
    <s v="4.0"/>
    <s v="I"/>
    <s v="S"/>
    <s v="302"/>
    <s v="S302"/>
    <s v="92C13989-766F-4ED9-B676-5BA661420196"/>
    <s v="2024-01-12T14:59:39"/>
    <x v="0"/>
    <s v="2024"/>
    <x v="0"/>
    <s v="SCS160714Q78"/>
    <s v="SADCAL CONSULTORIA Y SOLUCIONES INTEGRALES"/>
    <s v="STH9602233F9"/>
    <s v="SINDICATO DE TRABAJADORES DE HSBC"/>
    <s v="PPD"/>
    <s v="99"/>
    <s v="G03"/>
    <s v="MXN"/>
    <n v="1"/>
    <s v="|- Paquete de 400 timbres Aspel. Clave DXXX502588XXX."/>
    <s v="626.05"/>
    <n v="626.04999999999995"/>
    <n v="626.04999999999995"/>
    <n v="0"/>
    <n v="0"/>
    <n v="100.17"/>
    <n v="0"/>
    <n v="726.21999999999991"/>
  </r>
  <r>
    <s v="202401-I_E-SCS160714-S303.xml"/>
    <s v="4.0"/>
    <s v="I"/>
    <s v="S"/>
    <s v="303"/>
    <s v="S303"/>
    <s v="6F3DD842-8447-4FAB-B6C6-440FC918416A"/>
    <s v="2024-01-12T16:28:18"/>
    <x v="0"/>
    <s v="2024"/>
    <x v="0"/>
    <s v="SCS160714Q78"/>
    <s v="SADCAL CONSULTORIA Y SOLUCIONES INTEGRALES"/>
    <s v="STH9602233F9"/>
    <s v="SINDICATO DE TRABAJADORES DE HSBC"/>
    <s v="PUE"/>
    <s v="01"/>
    <s v="G03"/>
    <s v="MXN"/>
    <n v="1"/>
    <s v="|- Anticipo de productos y servicios"/>
    <s v="32.95"/>
    <n v="32.950000000000003"/>
    <n v="32.950000000000003"/>
    <n v="0"/>
    <n v="0"/>
    <n v="5.27"/>
    <n v="0"/>
    <n v="38.22"/>
  </r>
  <r>
    <s v="202401-I_E-SCS160714-S304.xml"/>
    <s v="4.0"/>
    <s v="I"/>
    <s v="S"/>
    <s v="304"/>
    <s v="S304"/>
    <s v="D1FA797B-FF7B-4022-9FC6-591A114B6040"/>
    <s v="2024-01-22T12:45:53"/>
    <x v="0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3599.44"/>
    <n v="3599.44"/>
    <n v="3599.44"/>
    <n v="0"/>
    <n v="0"/>
    <n v="575.91"/>
    <n v="0"/>
    <n v="4175.3500000000004"/>
  </r>
  <r>
    <s v="202401-I_E-SCS160714-S305.xml"/>
    <s v="4.0"/>
    <s v="I"/>
    <s v="S"/>
    <s v="305"/>
    <s v="S305"/>
    <s v="E325F361-5C3E-4D11-9B19-E5912423BF0B"/>
    <s v="2024-01-24T00:25:43"/>
    <x v="0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Enero de 2024."/>
    <s v="10000.00"/>
    <n v="10000"/>
    <n v="10000"/>
    <n v="0"/>
    <n v="0"/>
    <n v="1600"/>
    <n v="0"/>
    <n v="11600"/>
  </r>
  <r>
    <s v="202401-I_E-SCS160714-S306.xml"/>
    <s v="4.0"/>
    <s v="I"/>
    <s v="S"/>
    <s v="306"/>
    <s v="S306"/>
    <s v="9D15848A-5B3B-4A9C-8D7C-CE2A1F85C939"/>
    <s v="2024-01-24T00:27:05"/>
    <x v="0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Enero de 2024 ABL."/>
    <s v="5000.00"/>
    <n v="5000"/>
    <n v="5000"/>
    <n v="0"/>
    <n v="0"/>
    <n v="800"/>
    <n v="0"/>
    <n v="5800"/>
  </r>
  <r>
    <s v="202401-I_E-SCS160714-S307.xml"/>
    <s v="4.0"/>
    <s v="I"/>
    <s v="S"/>
    <s v="307"/>
    <s v="S307"/>
    <s v="F5FDA007-987F-4BFC-B96E-4FEF38A99225"/>
    <s v="2024-01-29T22:21:50"/>
    <x v="0"/>
    <s v="2024"/>
    <x v="0"/>
    <s v="SCS160714Q78"/>
    <s v="SADCAL CONSULTORIA Y SOLUCIONES INTEGRALES"/>
    <s v="MUSJ720609RV8"/>
    <s v="JORGE OMAR MUSI SABBAGH"/>
    <s v="PUE"/>
    <s v="03"/>
    <s v="G03"/>
    <s v="MXN"/>
    <n v="1"/>
    <s v="|- Servicios de Contabilidad y fiscal diversos periodos."/>
    <s v="4310.34"/>
    <n v="4310.34"/>
    <n v="4310.34"/>
    <n v="0"/>
    <n v="0"/>
    <n v="689.66"/>
    <n v="0"/>
    <n v="5000"/>
  </r>
  <r>
    <s v="202401-I_E-SCS160714-S308.xml"/>
    <s v="4.0"/>
    <s v="I"/>
    <s v="S"/>
    <s v="308"/>
    <s v="S308"/>
    <s v="B3D8013B-C560-40A0-8F38-E8575A77F3DD"/>
    <s v="2024-01-30T16:15:23"/>
    <x v="0"/>
    <s v="2024"/>
    <x v="0"/>
    <s v="SCS160714Q78"/>
    <s v="SADCAL CONSULTORIA Y SOLUCIONES INTEGRALES"/>
    <s v="SOM210413987"/>
    <s v="SOMITEC"/>
    <s v="PUE"/>
    <s v="03"/>
    <s v="G03"/>
    <s v="MXN"/>
    <n v="1"/>
    <s v="|- Licencia de actualización para Aspel-COI versión 10.0 incluye 3 usuarios."/>
    <s v="9535.15"/>
    <n v="9535.15"/>
    <n v="9535.15"/>
    <n v="0"/>
    <n v="0"/>
    <n v="1525.62"/>
    <n v="0"/>
    <n v="11060.77"/>
  </r>
  <r>
    <s v="202401-I_E-SCS160714-S309.xml"/>
    <s v="4.0"/>
    <s v="I"/>
    <s v="S"/>
    <s v="309"/>
    <s v="S309"/>
    <s v="61A0B0CA-6DC5-47FF-9BBA-B1DF7CF49B1B"/>
    <s v="2024-01-30T21:00:36"/>
    <x v="0"/>
    <s v="2024"/>
    <x v="0"/>
    <s v="SCS160714Q78"/>
    <s v="SADCAL CONSULTORIA Y SOLUCIONES INTEGRALES"/>
    <s v="CAGC7705213L6"/>
    <s v="CHESTER CASTILLO GODINEZ"/>
    <s v="PUE"/>
    <s v="03"/>
    <s v="G03"/>
    <s v="MXN"/>
    <n v="1"/>
    <s v="|- Paquete de 10,000 timbres aspel"/>
    <s v="5864.00"/>
    <n v="5864"/>
    <n v="5864"/>
    <n v="0"/>
    <n v="0"/>
    <n v="938.24"/>
    <n v="0"/>
    <n v="6802.24"/>
  </r>
  <r>
    <s v="202401-I_E-SCS160714-S310.xml"/>
    <s v="4.0"/>
    <s v="I"/>
    <s v="S"/>
    <s v="310"/>
    <s v="S310"/>
    <s v="4525214E-EC46-4748-8799-6BA4A25ECA3D"/>
    <s v="2024-01-31T13:52:18"/>
    <x v="0"/>
    <s v="2024"/>
    <x v="0"/>
    <s v="SCS160714Q78"/>
    <s v="SADCAL CONSULTORIA Y SOLUCIONES INTEGRALES"/>
    <s v="SOM210413987"/>
    <s v="SOMITEC"/>
    <s v="PUE"/>
    <s v="03"/>
    <s v="G03"/>
    <s v="MXN"/>
    <n v="1"/>
    <s v="|- Instalación del sistema Aspel-COI v10.0 en equpipo servidor, incluye traducción de 4 empresas.  |- Instalación de sistema Aspel-COI en equipo para acceso como terminal de trabajo."/>
    <s v="2000.00"/>
    <n v="2000"/>
    <n v="2000"/>
    <n v="0"/>
    <n v="0"/>
    <n v="320"/>
    <n v="0"/>
    <n v="2320"/>
  </r>
  <r>
    <s v="202401-P_E-SCS160714-SPAG54.xml"/>
    <s v="4.0"/>
    <s v="P"/>
    <s v="SPAG"/>
    <s v="54"/>
    <s v="SPAG54"/>
    <s v="8C0BE848-B71D-475E-BC1E-BDFEB7335981"/>
    <s v="2024-01-12T14:31:02"/>
    <x v="0"/>
    <s v="2024"/>
    <x v="0"/>
    <s v="SCS160714Q78"/>
    <s v="SADCAL CONSULTORIA Y SOLUCIONES INTEGRALES"/>
    <s v="ABL141009RT6"/>
    <s v="ABBA BIBLES LUXURY"/>
    <s v=""/>
    <s v=""/>
    <s v="CP01"/>
    <s v="XXX"/>
    <n v="0"/>
    <s v="|- Pago"/>
    <s v="0"/>
    <n v="0"/>
    <n v="0"/>
    <n v="0"/>
    <n v="0"/>
    <n v="0"/>
    <n v="0"/>
    <n v="0"/>
  </r>
  <r>
    <s v="202401-P_E-SCS160714-SPAG55.xml"/>
    <s v="4.0"/>
    <s v="P"/>
    <s v="SPAG"/>
    <s v="55"/>
    <s v="SPAG55"/>
    <s v="90A143DD-9068-4329-969A-B7097E6A35D8"/>
    <s v="2024-01-12T16:25:20"/>
    <x v="0"/>
    <s v="2024"/>
    <x v="0"/>
    <s v="SCS160714Q78"/>
    <s v="SADCAL CONSULTORIA Y SOLUCIONES INTEGRALES"/>
    <s v="STH9602233F9"/>
    <s v="SINDICATO DE TRABAJADORES DE HSBC"/>
    <s v=""/>
    <s v=""/>
    <s v="CP01"/>
    <s v="XXX"/>
    <n v="0"/>
    <s v="|- Pago"/>
    <s v="0"/>
    <n v="0"/>
    <n v="0"/>
    <n v="0"/>
    <n v="0"/>
    <n v="0"/>
    <n v="0"/>
    <n v="0"/>
  </r>
  <r>
    <s v="202401-P_E-SCS160714-SPAG56.xml"/>
    <s v="4.0"/>
    <s v="P"/>
    <s v="SPAG"/>
    <s v="56"/>
    <s v="SPAG56"/>
    <s v="49266BBF-AF47-4D05-BE70-F313E527B8F3"/>
    <s v="2024-01-30T13:25:10"/>
    <x v="0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1-P_E-SCS160714-SPAG57.xml"/>
    <s v="4.0"/>
    <s v="P"/>
    <s v="SPAG"/>
    <s v="57"/>
    <s v="SPAG57"/>
    <s v="A5F0A570-CDD4-40DE-80A1-33BC15FD219F"/>
    <s v="2024-01-30T13:25:34"/>
    <x v="0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2-I_E-SCS160714-S311.xml"/>
    <s v="4.0"/>
    <s v="I"/>
    <s v="S"/>
    <s v="311"/>
    <s v="S311"/>
    <s v="1087779D-9BEB-4EC9-9C6E-2FA527AE91C2"/>
    <s v="2024-02-03T15:49:35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ones pintura epoxica"/>
    <s v="6000.00"/>
    <n v="6000"/>
    <n v="6000"/>
    <n v="0"/>
    <n v="0"/>
    <n v="960"/>
    <n v="0"/>
    <n v="6960"/>
  </r>
  <r>
    <s v="202402-I_E-SCS160714-S312.xml"/>
    <s v="4.0"/>
    <s v="I"/>
    <s v="S"/>
    <s v="312"/>
    <s v="S312"/>
    <s v="00108798-A4E2-4A7D-8BB2-BF6D51900FCA"/>
    <s v="2024-02-06T14:24:16"/>
    <x v="1"/>
    <s v="2024"/>
    <x v="0"/>
    <s v="SCS160714Q78"/>
    <s v="SADCAL CONSULTORIA Y SOLUCIONES INTEGRALES"/>
    <s v="TIC090227S90"/>
    <s v="TOBSA INGENIERIA CIVIL"/>
    <s v="PPD"/>
    <s v="99"/>
    <s v="G03"/>
    <s v="MXN"/>
    <n v="1"/>
    <s v="|- Cursos Aspel-SAE 9.0 nivel básico para 4 personas en modalidad virtual con duración de 16 horas distribuido en 3 fechas."/>
    <s v="5600.00"/>
    <n v="5600"/>
    <n v="5600"/>
    <n v="0"/>
    <n v="0"/>
    <n v="896"/>
    <n v="0"/>
    <n v="6496"/>
  </r>
  <r>
    <s v="202402-I_E-SCS160714-S313.xml"/>
    <s v="4.0"/>
    <s v="I"/>
    <s v="S"/>
    <s v="313"/>
    <s v="S313"/>
    <s v="FE43346F-5901-424F-8F38-1869282DBA80"/>
    <s v="2024-02-09T02:23:53"/>
    <x v="1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Enero de 2024. Incluye los RFC QUOA5308042F9, QUPA890206JW7 y NUT970916NH6."/>
    <s v="5700.56"/>
    <n v="5700.56"/>
    <n v="5700.56"/>
    <n v="0"/>
    <n v="0"/>
    <n v="912.09"/>
    <n v="0"/>
    <n v="6612.6500000000005"/>
  </r>
  <r>
    <s v="202402-I_E-SCS160714-S314.xml"/>
    <s v="4.0"/>
    <s v="I"/>
    <s v="S"/>
    <s v="314"/>
    <s v="S314"/>
    <s v="C96A6CFF-56EC-453A-BAE2-A5B1131AA316"/>
    <s v="2024-02-09T13:05:17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ía en Control eléctrico Nicolás Romero"/>
    <s v="6000.00"/>
    <n v="6000"/>
    <n v="6000"/>
    <n v="0"/>
    <n v="0"/>
    <n v="960"/>
    <n v="0"/>
    <n v="6960"/>
  </r>
  <r>
    <s v="202402-I_E-SCS160714-S315.xml"/>
    <s v="4.0"/>
    <s v="I"/>
    <s v="S"/>
    <s v="315"/>
    <s v="S315"/>
    <s v="A862E907-D498-4423-B23A-E13F6ABD1C6D"/>
    <s v="2024-02-12T18:06:23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de plomería SC Cofradías."/>
    <s v="4500.00"/>
    <n v="4500"/>
    <n v="4500"/>
    <n v="0"/>
    <n v="0"/>
    <n v="720"/>
    <n v="0"/>
    <n v="5220"/>
  </r>
  <r>
    <s v="202402-I_E-SCS160714-S316.xml"/>
    <s v="4.0"/>
    <s v="I"/>
    <s v="S"/>
    <s v="316"/>
    <s v="S316"/>
    <s v="8E61373D-E7BF-4269-9A8C-6473A1545784"/>
    <s v="2024-02-12T18:07:48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Trabajo en BA Yautepec."/>
    <s v="4500.00"/>
    <n v="4500"/>
    <n v="4500"/>
    <n v="0"/>
    <n v="0"/>
    <n v="720"/>
    <n v="0"/>
    <n v="5220"/>
  </r>
  <r>
    <s v="202402-I_E-SCS160714-S317.xml"/>
    <s v="4.0"/>
    <s v="I"/>
    <s v="S"/>
    <s v="317"/>
    <s v="S317"/>
    <s v="E2099FEB-F5A8-426A-A0C5-D76DBB6F8A26"/>
    <s v="2024-02-17T14:26:55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ía en plomería Walmart Cuautitlán."/>
    <s v="4500.00"/>
    <n v="4500"/>
    <n v="4500"/>
    <n v="0"/>
    <n v="0"/>
    <n v="720"/>
    <n v="0"/>
    <n v="5220"/>
  </r>
  <r>
    <s v="202402-I_E-SCS160714-S318.xml"/>
    <s v="4.0"/>
    <s v="I"/>
    <s v="S"/>
    <s v="318"/>
    <s v="S318"/>
    <s v="350B64B4-5994-49C4-89AA-81C58389A274"/>
    <s v="2024-02-20T09:58:35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lineas hidrahulicas BA Cuautitlán."/>
    <s v="4000.00"/>
    <n v="4000"/>
    <n v="4000"/>
    <n v="0"/>
    <n v="0"/>
    <n v="640"/>
    <n v="0"/>
    <n v="4640"/>
  </r>
  <r>
    <s v="202402-I_E-SCS160714-S319.xml"/>
    <s v="4.0"/>
    <s v="I"/>
    <s v="S"/>
    <s v="319"/>
    <s v="S319"/>
    <s v="DC853881-4EA5-4019-AD50-3FD1D0FEDA91"/>
    <s v="2024-02-22T12:35:56"/>
    <x v="1"/>
    <s v="2024"/>
    <x v="0"/>
    <s v="SCS160714Q78"/>
    <s v="SADCAL CONSULTORIA Y SOLUCIONES INTEGRALES"/>
    <s v="BGX1306145Z3"/>
    <s v="BAHNSEN G"/>
    <s v="PPD"/>
    <s v="99"/>
    <s v="G03"/>
    <s v="MXN"/>
    <n v="1"/>
    <s v="|- Paquete de 50 timbres Aspel para el RFC GUBE580220NW4."/>
    <s v="265.00"/>
    <n v="265"/>
    <n v="265"/>
    <n v="0"/>
    <n v="0"/>
    <n v="42.4"/>
    <n v="0"/>
    <n v="307.39999999999998"/>
  </r>
  <r>
    <s v="202402-I_E-SCS160714-S320.xml"/>
    <s v="4.0"/>
    <s v="I"/>
    <s v="S"/>
    <s v="320"/>
    <s v="S320"/>
    <s v="D300D31F-0637-4330-A75A-C5230366835A"/>
    <s v="2024-02-22T12:38:03"/>
    <x v="1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Febrero de 2024."/>
    <s v="10000.00"/>
    <n v="10000"/>
    <n v="10000"/>
    <n v="0"/>
    <n v="0"/>
    <n v="1600"/>
    <n v="0"/>
    <n v="11600"/>
  </r>
  <r>
    <s v="202402-I_E-SCS160714-S321.xml"/>
    <s v="4.0"/>
    <s v="I"/>
    <s v="S"/>
    <s v="321"/>
    <s v="S321"/>
    <s v="2A08C43D-CA85-4FB2-8F30-E6C4902C967B"/>
    <s v="2024-02-22T12:39:36"/>
    <x v="1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Febrero de 2024 ABL."/>
    <s v="5000.00"/>
    <n v="5000"/>
    <n v="5000"/>
    <n v="0"/>
    <n v="0"/>
    <n v="800"/>
    <n v="0"/>
    <n v="5800"/>
  </r>
  <r>
    <s v="202402-I_E-SCS160714-S322.xml"/>
    <s v="4.0"/>
    <s v="I"/>
    <s v="S"/>
    <s v="322"/>
    <s v="S322"/>
    <s v="E7203D2B-BEFB-4020-B430-D9033FEEB608"/>
    <s v="2024-02-23T17:47:38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sellador Bodega Aurrerá Primero de Mayo."/>
    <s v="5000.00"/>
    <n v="5000"/>
    <n v="5000"/>
    <n v="0"/>
    <n v="0"/>
    <n v="800"/>
    <n v="0"/>
    <n v="5800"/>
  </r>
  <r>
    <s v="202402-I_E-SCS160714-S323.xml"/>
    <s v="4.0"/>
    <s v="I"/>
    <s v="S"/>
    <s v="323"/>
    <s v="S323"/>
    <s v="34D22939-6243-4528-A1E4-E714B8482F0B"/>
    <s v="2024-02-26T13:07:25"/>
    <x v="1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para sellar techo BA Primero de Mayo."/>
    <s v="3000.00"/>
    <n v="3000"/>
    <n v="3000"/>
    <n v="0"/>
    <n v="0"/>
    <n v="480"/>
    <n v="0"/>
    <n v="3480"/>
  </r>
  <r>
    <s v="202402-P_E-SCS160714-SPAG58.xml"/>
    <s v="4.0"/>
    <s v="P"/>
    <s v="SPAG"/>
    <s v="58"/>
    <s v="SPAG58"/>
    <s v="988B4C64-8CC0-4352-A2CE-5B0080741E01"/>
    <s v="2024-02-09T23:22:27"/>
    <x v="1"/>
    <s v="2024"/>
    <x v="0"/>
    <s v="SCS160714Q78"/>
    <s v="SADCAL CONSULTORIA Y SOLUCIONES INTEGRALES"/>
    <s v="TIC090227S90"/>
    <s v="TOBSA INGENIERIA CIVIL"/>
    <s v=""/>
    <s v=""/>
    <s v="CP01"/>
    <s v="XXX"/>
    <n v="0"/>
    <s v="|- Pago"/>
    <s v="0"/>
    <n v="0"/>
    <n v="0"/>
    <n v="0"/>
    <n v="0"/>
    <n v="0"/>
    <n v="0"/>
    <n v="0"/>
  </r>
  <r>
    <s v="202403-I_E-SCS160714-S324.xml"/>
    <s v="4.0"/>
    <s v="I"/>
    <s v="S"/>
    <s v="324"/>
    <s v="S324"/>
    <s v="A7376D85-F107-4FA5-8307-F84944F73CA6"/>
    <s v="2024-03-02T09:10:01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canalón techumbre BA Primero de Mayo."/>
    <s v="17000.00"/>
    <n v="17000"/>
    <n v="17000"/>
    <n v="0"/>
    <n v="0"/>
    <n v="2720"/>
    <n v="0"/>
    <n v="19720"/>
  </r>
  <r>
    <s v="202403-I_E-SCS160714-S325.xml"/>
    <s v="4.0"/>
    <s v="I"/>
    <s v="S"/>
    <s v="325"/>
    <s v="S325"/>
    <s v="177495D4-D4DE-4055-A555-AABD84C36DF8"/>
    <s v="2024-03-07T14:46:27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para sellado en BA Primero de Mayo."/>
    <s v="13689.00"/>
    <n v="13689"/>
    <n v="13689"/>
    <n v="0"/>
    <n v="0"/>
    <n v="2190.2399999999998"/>
    <n v="0"/>
    <n v="15879.24"/>
  </r>
  <r>
    <s v="202403-I_E-SCS160714-S326.xml"/>
    <s v="4.0"/>
    <s v="I"/>
    <s v="S"/>
    <s v="326"/>
    <s v="S326"/>
    <s v="018C8653-877B-402D-B797-2E3D86E95BA2"/>
    <s v="2024-03-07T19:34:20"/>
    <x v="2"/>
    <s v="2024"/>
    <x v="0"/>
    <s v="SCS160714Q78"/>
    <s v="SADCAL CONSULTORIA Y SOLUCIONES INTEGRALES"/>
    <s v="ASE0508042T2"/>
    <s v="ASEPROM"/>
    <s v="PPD"/>
    <s v="99"/>
    <s v="G03"/>
    <s v="MXN"/>
    <n v="1"/>
    <s v="|- Hora de asesoria."/>
    <s v="650.00"/>
    <n v="650"/>
    <n v="650"/>
    <n v="0"/>
    <n v="0"/>
    <n v="104"/>
    <n v="0"/>
    <n v="754"/>
  </r>
  <r>
    <s v="202403-I_E-SCS160714-S327.xml"/>
    <s v="4.0"/>
    <s v="I"/>
    <s v="S"/>
    <s v="327"/>
    <s v="S327"/>
    <s v="631E34BB-268F-4FA2-AA4B-4293D2857E60"/>
    <s v="2024-03-08T12:32:32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de techumbre BA Primero de Mayo."/>
    <s v="15000.00"/>
    <n v="15000"/>
    <n v="15000"/>
    <n v="0"/>
    <n v="0"/>
    <n v="2400"/>
    <n v="0"/>
    <n v="17400"/>
  </r>
  <r>
    <s v="202403-I_E-SCS160714-S328.xml"/>
    <s v="4.0"/>
    <s v="I"/>
    <s v="S"/>
    <s v="328"/>
    <s v="S328"/>
    <s v="B48A42B1-E2BF-4025-8529-01BF0846964D"/>
    <s v="2024-03-09T04:35:14"/>
    <x v="2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Febrero de 2024. Incluye los RFC QUOA5308042F9, QUPA890206JW7 y NUT970916NH6."/>
    <s v="5700.56"/>
    <n v="5700.56"/>
    <n v="5700.56"/>
    <n v="0"/>
    <n v="0"/>
    <n v="912.09"/>
    <n v="0"/>
    <n v="6612.6500000000005"/>
  </r>
  <r>
    <s v="202403-I_E-SCS160714-S329.xml"/>
    <s v="4.0"/>
    <s v="I"/>
    <s v="S"/>
    <s v="329"/>
    <s v="S329"/>
    <s v="0694E272-071C-4F37-BF6A-4F7EE089080C"/>
    <s v="2024-03-15T13:42:45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sellador en techumbre BA Primero de Mayo."/>
    <s v="15000.00"/>
    <n v="15000"/>
    <n v="15000"/>
    <n v="0"/>
    <n v="0"/>
    <n v="2400"/>
    <n v="0"/>
    <n v="17400"/>
  </r>
  <r>
    <s v="202403-I_E-SCS160714-S330.xml"/>
    <s v="4.0"/>
    <s v="I"/>
    <s v="S"/>
    <s v="330"/>
    <s v="S330"/>
    <s v="9E5A041E-04C1-4065-8791-674D855DB6F1"/>
    <s v="2024-03-16T18:10:39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Trabajos de Yautepec."/>
    <s v="4000.00"/>
    <n v="4000"/>
    <n v="4000"/>
    <n v="0"/>
    <n v="0"/>
    <n v="640"/>
    <n v="0"/>
    <n v="4640"/>
  </r>
  <r>
    <s v="202403-I_E-SCS160714-S331.xml"/>
    <s v="4.0"/>
    <s v="I"/>
    <s v="S"/>
    <s v="331"/>
    <s v="S331"/>
    <s v="E20D32D6-4DAD-4F4B-91B7-A5DD2908E09A"/>
    <s v="2024-03-18T12:17:34"/>
    <x v="2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3860.73"/>
    <n v="3860.73"/>
    <n v="3860.73"/>
    <n v="0"/>
    <n v="0"/>
    <n v="617.72"/>
    <n v="0"/>
    <n v="4478.45"/>
  </r>
  <r>
    <s v="202403-I_E-SCS160714-S332.xml"/>
    <s v="4.0"/>
    <s v="I"/>
    <s v="S"/>
    <s v="332"/>
    <s v="S332"/>
    <s v="BA19F2AC-B187-41A7-9879-31692C105426"/>
    <s v="2024-03-19T14:53:58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PARA CONTROL ELECTRICO"/>
    <s v="4300.00"/>
    <n v="4300"/>
    <n v="4300"/>
    <n v="0"/>
    <n v="0"/>
    <n v="688"/>
    <n v="0"/>
    <n v="4988"/>
  </r>
  <r>
    <s v="202403-I_E-SCS160714-S333.xml"/>
    <s v="4.0"/>
    <s v="I"/>
    <s v="S"/>
    <s v="333"/>
    <s v="S333"/>
    <s v="5E175980-ED28-4F62-AC31-09141B16C07F"/>
    <s v="2024-03-20T14:16:57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es para sellado de techumbre."/>
    <s v="4500.00"/>
    <n v="4500"/>
    <n v="4500"/>
    <n v="0"/>
    <n v="0"/>
    <n v="720"/>
    <n v="0"/>
    <n v="5220"/>
  </r>
  <r>
    <s v="202403-I_E-SCS160714-S334.xml"/>
    <s v="4.0"/>
    <s v="I"/>
    <s v="S"/>
    <s v="334"/>
    <s v="S334"/>
    <s v="81AE1149-0C9F-4EA8-B2BD-6162AAB7140F"/>
    <s v="2024-03-22T20:39:46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de láminas techumbre BA Primero de Mayo."/>
    <s v="25000.00"/>
    <n v="25000"/>
    <n v="25000"/>
    <n v="0"/>
    <n v="0"/>
    <n v="4000"/>
    <n v="0"/>
    <n v="29000"/>
  </r>
  <r>
    <s v="202403-I_E-SCS160714-S335.xml"/>
    <s v="4.0"/>
    <s v="I"/>
    <s v="S"/>
    <s v="335"/>
    <s v="S335"/>
    <s v="3F3DBF84-81A6-4EFF-9D47-34601C3894B7"/>
    <s v="2024-03-27T09:26:55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es, Asesoria en red hidrahulica y Sellado de techumbre."/>
    <s v="20000.00"/>
    <n v="20000"/>
    <n v="20000"/>
    <n v="0"/>
    <n v="0"/>
    <n v="3200"/>
    <n v="0"/>
    <n v="23200"/>
  </r>
  <r>
    <s v="202403-I_E-SCS160714-S336.xml"/>
    <s v="4.0"/>
    <s v="I"/>
    <s v="S"/>
    <s v="336"/>
    <s v="S336"/>
    <s v="BB02959B-73D9-4D6C-81E1-078846405469"/>
    <s v="2024-03-29T09:31:33"/>
    <x v="2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COFRADIAS."/>
    <s v="7000.00"/>
    <n v="7000"/>
    <n v="7000"/>
    <n v="0"/>
    <n v="0"/>
    <n v="1120"/>
    <n v="0"/>
    <n v="8120"/>
  </r>
  <r>
    <s v="202403-I_E-SCS160714-S337.xml"/>
    <s v="4.0"/>
    <s v="I"/>
    <s v="S"/>
    <s v="337"/>
    <s v="S337"/>
    <s v="9E31AF66-93D2-435F-B184-577173C97A60"/>
    <s v="2024-03-28T15:48:08"/>
    <x v="2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Marzo de 2024."/>
    <s v="10000.00"/>
    <n v="10000"/>
    <n v="10000"/>
    <n v="0"/>
    <n v="0"/>
    <n v="1600"/>
    <n v="0"/>
    <n v="11600"/>
  </r>
  <r>
    <s v="202403-I_E-SCS160714-S338.xml"/>
    <s v="4.0"/>
    <s v="I"/>
    <s v="S"/>
    <s v="338"/>
    <s v="S338"/>
    <s v="7827B8F6-403A-4DF7-A9D1-4E1BD07B2446"/>
    <s v="2024-03-28T15:49:26"/>
    <x v="2"/>
    <s v="2024"/>
    <x v="0"/>
    <s v="SCS160714Q78"/>
    <s v="SADCAL CONSULTORIA Y SOLUCIONES INTEGRALES"/>
    <s v="BGX1306145Z3"/>
    <s v="BAHNSEN G"/>
    <s v="PPD"/>
    <s v="99"/>
    <s v="G03"/>
    <s v="MXN"/>
    <n v="1"/>
    <s v="|- Servicios de consultoría correspondiente al mes de Marzo de 2024 ABL."/>
    <s v="5000.00"/>
    <n v="5000"/>
    <n v="5000"/>
    <n v="0"/>
    <n v="0"/>
    <n v="800"/>
    <n v="0"/>
    <n v="5800"/>
  </r>
  <r>
    <s v="202403-P_E-SCS160714-SPAG60.xml"/>
    <s v="4.0"/>
    <s v="P"/>
    <s v="SPAG"/>
    <s v="60"/>
    <s v="SPAG60"/>
    <s v="20A51A1E-13DC-40FA-8329-D63BC65A0653"/>
    <s v="2024-03-08T20:43:28"/>
    <x v="2"/>
    <s v="2024"/>
    <x v="0"/>
    <s v="SCS160714Q78"/>
    <s v="SADCAL CONSULTORIA Y SOLUCIONES INTEGRALES"/>
    <s v="ASE0508042T2"/>
    <s v="ASEPROM"/>
    <s v=""/>
    <s v=""/>
    <s v="CP01"/>
    <s v="XXX"/>
    <n v="0"/>
    <s v="|- Pago"/>
    <s v="0"/>
    <n v="0"/>
    <n v="0"/>
    <n v="0"/>
    <n v="0"/>
    <n v="0"/>
    <n v="0"/>
    <n v="0"/>
  </r>
  <r>
    <s v="202404-I_E-SCS160714-S339.xml"/>
    <s v="4.0"/>
    <s v="I"/>
    <s v="S"/>
    <s v="339"/>
    <s v="S339"/>
    <s v="49F5A2D1-1779-4E08-9322-660DE65C2013"/>
    <s v="2024-04-05T02:30:09"/>
    <x v="3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Marzo de 2024. Incluye los RFC QUOA5308042F9, QUPA890206JW7 y NUT970916NH6."/>
    <s v="5700.56"/>
    <n v="5700.56"/>
    <n v="5700.56"/>
    <n v="0"/>
    <n v="0"/>
    <n v="912.09"/>
    <n v="0"/>
    <n v="6612.6500000000005"/>
  </r>
  <r>
    <s v="202404-I_E-SCS160714-S340.xml"/>
    <s v="4.0"/>
    <s v="I"/>
    <s v="S"/>
    <s v="340"/>
    <s v="S340"/>
    <s v="9ED667B1-8F40-4AD1-A198-C9B75C0EA6E9"/>
    <s v="2024-04-05T08:49:04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Trabajo tablaroca COFRADIAS."/>
    <s v="13000.00"/>
    <n v="13000"/>
    <n v="13000"/>
    <n v="0"/>
    <n v="0"/>
    <n v="2080"/>
    <n v="0"/>
    <n v="15080"/>
  </r>
  <r>
    <s v="202404-I_E-SCS160714-S341.xml"/>
    <s v="4.0"/>
    <s v="I"/>
    <s v="S"/>
    <s v="341"/>
    <s v="S341"/>
    <s v="071062A4-EEB3-42CF-9099-3055E975C5B3"/>
    <s v="2024-04-06T09:31:08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A cuenta de trabajos JESUS DEL MONTE."/>
    <s v="20000.00"/>
    <n v="20000"/>
    <n v="20000"/>
    <n v="0"/>
    <n v="0"/>
    <n v="3200"/>
    <n v="0"/>
    <n v="23200"/>
  </r>
  <r>
    <s v="202404-I_E-SCS160714-S342.xml"/>
    <s v="4.0"/>
    <s v="I"/>
    <s v="S"/>
    <s v="342"/>
    <s v="S342"/>
    <s v="8BD38FD9-6677-48E2-902E-36C525677940"/>
    <s v="2024-04-08T10:09:48"/>
    <x v="3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923.59"/>
    <n v="2923.59"/>
    <n v="2923.59"/>
    <n v="0"/>
    <n v="0"/>
    <n v="467.77"/>
    <n v="0"/>
    <n v="3391.36"/>
  </r>
  <r>
    <s v="202404-I_E-SCS160714-S343.xml"/>
    <s v="4.0"/>
    <s v="I"/>
    <s v="S"/>
    <s v="343"/>
    <s v="S343"/>
    <s v="006F14BB-A0FE-4635-9D5F-E91E13720F97"/>
    <s v="2024-04-11T17:30:37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Trabajos de piso epoxico Lago de Guadalupe."/>
    <s v="2500.00"/>
    <n v="2500"/>
    <n v="2500"/>
    <n v="0"/>
    <n v="0"/>
    <n v="400"/>
    <n v="0"/>
    <n v="2900"/>
  </r>
  <r>
    <s v="202404-I_E-SCS160714-S344.xml"/>
    <s v="4.0"/>
    <s v="I"/>
    <s v="S"/>
    <s v="344"/>
    <s v="S344"/>
    <s v="3D577454-D8F8-4AB2-92E8-F273E50C764B"/>
    <s v="2024-04-17T15:28:08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en general"/>
    <s v="5000.00"/>
    <n v="5000"/>
    <n v="5000"/>
    <n v="0"/>
    <n v="0"/>
    <n v="800"/>
    <n v="0"/>
    <n v="5800"/>
  </r>
  <r>
    <s v="202404-I_E-SCS160714-S345.xml"/>
    <s v="4.0"/>
    <s v="I"/>
    <s v="S"/>
    <s v="345"/>
    <s v="S345"/>
    <s v="712C6771-470F-49A0-B367-6A752489BF28"/>
    <s v="2024-04-19T09:44:20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piso epoxico Lago de Guadalupe."/>
    <s v="12000.00"/>
    <n v="12000"/>
    <n v="12000"/>
    <n v="0"/>
    <n v="0"/>
    <n v="1920"/>
    <n v="0"/>
    <n v="13920"/>
  </r>
  <r>
    <s v="202404-I_E-SCS160714-S346.xml"/>
    <s v="4.0"/>
    <s v="I"/>
    <s v="S"/>
    <s v="346"/>
    <s v="S346"/>
    <s v="6586139D-5CC5-4F2E-8D56-B82587636544"/>
    <s v="2024-04-19T16:35:06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de seguridad."/>
    <s v="7000.00"/>
    <n v="7000"/>
    <n v="7000"/>
    <n v="0"/>
    <n v="0"/>
    <n v="1120"/>
    <n v="0"/>
    <n v="8120"/>
  </r>
  <r>
    <s v="202404-I_E-SCS160714-S347.xml"/>
    <s v="4.0"/>
    <s v="I"/>
    <s v="S"/>
    <s v="347"/>
    <s v="S347"/>
    <s v="AC1609F1-ED63-4003-98CA-48B962DB779F"/>
    <s v="2024-04-23T12:51:34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chimeneas Nicolás Romero."/>
    <s v="2000.00"/>
    <n v="2000"/>
    <n v="2000"/>
    <n v="0"/>
    <n v="0"/>
    <n v="320"/>
    <n v="0"/>
    <n v="2320"/>
  </r>
  <r>
    <s v="202404-I_E-SCS160714-S349.xml"/>
    <s v="4.0"/>
    <s v="I"/>
    <s v="S"/>
    <s v="349"/>
    <s v="S349"/>
    <s v="84F37BBF-4F53-486E-B619-B0ED42469E32"/>
    <s v="2024-04-26T09:32:24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Pisos epoxicos Nicolás Romero."/>
    <s v="17241.38"/>
    <n v="17241.38"/>
    <n v="17241.38"/>
    <n v="0"/>
    <n v="0"/>
    <n v="2758.62"/>
    <n v="0"/>
    <n v="20000"/>
  </r>
  <r>
    <s v="202404-I_E-SCS160714-S350.xml"/>
    <s v="4.0"/>
    <s v="I"/>
    <s v="S"/>
    <s v="350"/>
    <s v="S350"/>
    <s v="B3B6A33D-7F3B-45DE-96D0-75F9212A5594"/>
    <s v="2024-04-29T19:27:17"/>
    <x v="3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recubrimientos SAMS Lago de Guadalupe nicho."/>
    <s v="6400.00"/>
    <n v="6400"/>
    <n v="6400"/>
    <n v="0"/>
    <n v="0"/>
    <n v="1024"/>
    <n v="0"/>
    <n v="7424"/>
  </r>
  <r>
    <s v="202404-P_E-SCS160714-SPAG61.xml"/>
    <s v="4.0"/>
    <s v="P"/>
    <s v="SPAG"/>
    <s v="61"/>
    <s v="SPAG61"/>
    <s v="2CDB688C-0ADF-4362-B007-1ECAB695BAE7"/>
    <s v="2024-04-12T17:42:23"/>
    <x v="3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4-P_E-SCS160714-SPAG62.xml"/>
    <s v="4.0"/>
    <s v="P"/>
    <s v="SPAG"/>
    <s v="62"/>
    <s v="SPAG62"/>
    <s v="023299E3-82C2-4971-96E7-195367A530D7"/>
    <s v="2024-04-12T17:46:39"/>
    <x v="3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4-P_E-SCS160714-SPAG64.xml"/>
    <s v="4.0"/>
    <s v="P"/>
    <s v="SPAG"/>
    <s v="64"/>
    <s v="SPAG64"/>
    <s v="F85633E9-44BC-482F-BC8D-2B9AF92751FD"/>
    <s v="2024-04-12T19:49:17"/>
    <x v="3"/>
    <s v="2024"/>
    <x v="0"/>
    <s v="SCS160714Q78"/>
    <s v="SADCAL CONSULTORIA Y SOLUCIONES INTEGRALES"/>
    <s v="NAC090820FN2"/>
    <s v="NEWCHEM &amp; COMMERCE"/>
    <s v=""/>
    <s v=""/>
    <s v="CP01"/>
    <s v="XXX"/>
    <n v="0"/>
    <s v="|- Pago"/>
    <s v="0"/>
    <n v="0"/>
    <n v="0"/>
    <n v="0"/>
    <n v="0"/>
    <n v="0"/>
    <n v="0"/>
    <n v="0"/>
  </r>
  <r>
    <s v="202404-P_E-SCS160714-SPAG65.xml"/>
    <s v="4.0"/>
    <s v="P"/>
    <s v="SPAG"/>
    <s v="65"/>
    <s v="SPAG65"/>
    <s v="2FD983A3-E3EB-4A79-909C-ABA8C7F86845"/>
    <s v="2024-04-12T19:56:01"/>
    <x v="3"/>
    <s v="2024"/>
    <x v="0"/>
    <s v="SCS160714Q78"/>
    <s v="SADCAL CONSULTORIA Y SOLUCIONES INTEGRALES"/>
    <s v="NAC090820FN2"/>
    <s v="NEWCHEM &amp; COMMERCE"/>
    <s v=""/>
    <s v=""/>
    <s v="CP01"/>
    <s v="XXX"/>
    <n v="0"/>
    <s v="|- Pago"/>
    <s v="0"/>
    <n v="0"/>
    <n v="0"/>
    <n v="0"/>
    <n v="0"/>
    <n v="0"/>
    <n v="0"/>
    <n v="0"/>
  </r>
  <r>
    <s v="202404-P_E-SCS160714-SPAG66.xml"/>
    <s v="4.0"/>
    <s v="P"/>
    <s v="SPAG"/>
    <s v="66"/>
    <s v="SPAG66"/>
    <s v="766BB958-04DB-4B00-B5C5-491380D5630E"/>
    <s v="2024-04-12T19:57:08"/>
    <x v="3"/>
    <s v="2024"/>
    <x v="0"/>
    <s v="SCS160714Q78"/>
    <s v="SADCAL CONSULTORIA Y SOLUCIONES INTEGRALES"/>
    <s v="NAC090820FN2"/>
    <s v="NEWCHEM &amp; COMMERCE"/>
    <s v=""/>
    <s v=""/>
    <s v="CP01"/>
    <s v="XXX"/>
    <n v="0"/>
    <s v="|- Pago"/>
    <s v="0"/>
    <n v="0"/>
    <n v="0"/>
    <n v="0"/>
    <n v="0"/>
    <n v="0"/>
    <n v="0"/>
    <n v="0"/>
  </r>
  <r>
    <s v="202404-P_E-SCS160714-SPAG67.xml"/>
    <s v="4.0"/>
    <s v="P"/>
    <s v="SPAG"/>
    <s v="67"/>
    <s v="SPAG67"/>
    <s v="FD44F88A-AEDC-48BF-8BE3-7C554BADB660"/>
    <s v="2024-04-12T19:57:59"/>
    <x v="3"/>
    <s v="2024"/>
    <x v="0"/>
    <s v="SCS160714Q78"/>
    <s v="SADCAL CONSULTORIA Y SOLUCIONES INTEGRALES"/>
    <s v="NAC090820FN2"/>
    <s v="NEWCHEM &amp; COMMERCE"/>
    <s v=""/>
    <s v=""/>
    <s v="CP01"/>
    <s v="XXX"/>
    <n v="0"/>
    <s v="|- Pago"/>
    <s v="0"/>
    <n v="0"/>
    <n v="0"/>
    <n v="0"/>
    <n v="0"/>
    <n v="0"/>
    <n v="0"/>
    <n v="0"/>
  </r>
  <r>
    <s v="202404-P_E-SCS160714-SPAG68.xml"/>
    <s v="4.0"/>
    <s v="P"/>
    <s v="SPAG"/>
    <s v="68"/>
    <s v="SPAG68"/>
    <s v="F2889E92-E0D6-4546-91EC-738420FFA95F"/>
    <s v="2024-04-12T19:58:57"/>
    <x v="3"/>
    <s v="2024"/>
    <x v="0"/>
    <s v="SCS160714Q78"/>
    <s v="SADCAL CONSULTORIA Y SOLUCIONES INTEGRALES"/>
    <s v="NAC090820FN2"/>
    <s v="NEWCHEM &amp; COMMERCE"/>
    <s v=""/>
    <s v=""/>
    <s v="CP01"/>
    <s v="XXX"/>
    <n v="0"/>
    <s v="|- Pago"/>
    <s v="0"/>
    <n v="0"/>
    <n v="0"/>
    <n v="0"/>
    <n v="0"/>
    <n v="0"/>
    <n v="0"/>
    <n v="0"/>
  </r>
  <r>
    <s v="202404-P_E-SCS160714-SPAG69.xml"/>
    <s v="4.0"/>
    <s v="P"/>
    <s v="SPAG"/>
    <s v="69"/>
    <s v="SPAG69"/>
    <s v="7D77788F-1E81-47D5-ACB9-900B1BA85D1F"/>
    <s v="2024-04-15T12:50:55"/>
    <x v="3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4-P_E-SCS160714-SPAG70.xml"/>
    <s v="4.0"/>
    <s v="P"/>
    <s v="SPAG"/>
    <s v="70"/>
    <s v="SPAG70"/>
    <s v="FC22A871-BDC4-4C35-AA0E-7B30E65FAC3E"/>
    <s v="2024-04-15T13:04:00"/>
    <x v="3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4-P_E-SCS160714-SPAG71.xml"/>
    <s v="4.0"/>
    <s v="P"/>
    <s v="SPAG"/>
    <s v="71"/>
    <s v="SPAG71"/>
    <s v="700877F3-EE65-4D1B-B136-CE8A8157ADB8"/>
    <s v="2024-04-15T13:08:18"/>
    <x v="3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5-I_E-SCS160714-S351.xml"/>
    <s v="4.0"/>
    <s v="I"/>
    <s v="S"/>
    <s v="351"/>
    <s v="S351"/>
    <s v="ED21542D-C92B-41A5-A33C-AFCE6CCD2D50"/>
    <s v="2024-05-03T15:27:04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piso epoxico Nicolás Romero."/>
    <s v="11000.00"/>
    <n v="11000"/>
    <n v="11000"/>
    <n v="0"/>
    <n v="0"/>
    <n v="1760"/>
    <n v="0"/>
    <n v="12760"/>
  </r>
  <r>
    <s v="202405-I_E-SCS160714-S352.xml"/>
    <s v="4.0"/>
    <s v="I"/>
    <s v="S"/>
    <s v="352"/>
    <s v="S352"/>
    <s v="B057089D-3859-4C0E-BC2F-123185A287B0"/>
    <s v="2024-05-04T12:54:25"/>
    <x v="4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Abril de 2024. Incluye los RFC QUOA5308042F9, QUPA890206JW7 y NUT970916NH6.  |- Declaración anual 2023 para los mismos RFC."/>
    <s v="11401.12"/>
    <n v="11401.12"/>
    <n v="11401.12"/>
    <n v="0"/>
    <n v="0"/>
    <n v="1824.18"/>
    <n v="0"/>
    <n v="13225.300000000001"/>
  </r>
  <r>
    <s v="202405-I_E-SCS160714-S353.xml"/>
    <s v="4.0"/>
    <s v="I"/>
    <s v="S"/>
    <s v="353"/>
    <s v="S353"/>
    <s v="BDEF94C8-F099-44EA-8BB3-F28CBBF0EAEF"/>
    <s v="2024-05-07T08:51:13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Mantenimiento mayor puertas automáticas Polanco."/>
    <s v="12000.00"/>
    <n v="12000"/>
    <n v="12000"/>
    <n v="0"/>
    <n v="0"/>
    <n v="1920"/>
    <n v="0"/>
    <n v="13920"/>
  </r>
  <r>
    <s v="202405-I_E-SCS160714-S354.xml"/>
    <s v="4.0"/>
    <s v="I"/>
    <s v="S"/>
    <s v="354"/>
    <s v="S354"/>
    <s v="66FF05B2-4325-4F12-8985-63EC2A14265E"/>
    <s v="2024-05-11T16:29:01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Pago trabajos varios de herrería y albañilería."/>
    <s v="6000.00"/>
    <n v="6000"/>
    <n v="6000"/>
    <n v="0"/>
    <n v="0"/>
    <n v="960"/>
    <n v="0"/>
    <n v="6960"/>
  </r>
  <r>
    <s v="202405-I_E-SCS160714-S356.xml"/>
    <s v="4.0"/>
    <s v="I"/>
    <s v="S"/>
    <s v="356"/>
    <s v="S356"/>
    <s v="EC51D3DE-C4DC-4B99-8CCF-69F3C771DF51"/>
    <s v="2024-05-14T16:49:32"/>
    <x v="4"/>
    <s v="2024"/>
    <x v="0"/>
    <s v="SCS160714Q78"/>
    <s v="SADCAL CONSULTORIA Y SOLUCIONES INTEGRALES"/>
    <s v="CMU9005034K1"/>
    <s v="CORPORACION MUSSI"/>
    <s v="PPD"/>
    <s v="99"/>
    <s v="G03"/>
    <s v="MXN"/>
    <n v="1"/>
    <s v="|- Instalación de sistema Aspel-NOI 11 con número de licencia NNSNZR068697 para un usuario, instalación en terminal y un equipo, así como traducción de empresas."/>
    <s v="1100.00"/>
    <n v="1100"/>
    <n v="1100"/>
    <n v="0"/>
    <n v="0"/>
    <n v="176"/>
    <n v="0"/>
    <n v="1276"/>
  </r>
  <r>
    <s v="202405-I_E-SCS160714-S358.xml"/>
    <s v="4.0"/>
    <s v="I"/>
    <s v="S"/>
    <s v="358"/>
    <s v="S358"/>
    <s v="7CF1AA77-AF84-49E4-9921-5A04A096FDBA"/>
    <s v="2024-05-15T01:26:32"/>
    <x v="4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Marzo al 14 de Abril 2024, incluye respaldo de información.  |- Suscripción mensual servidor virtual plan Profesional, vigencia del 15 de Abril al 14 de Mayo 2024, incluye respaldo de información."/>
    <s v="5198.00"/>
    <n v="5198"/>
    <n v="5198"/>
    <n v="0"/>
    <n v="0"/>
    <n v="831.68"/>
    <n v="0"/>
    <n v="6029.68"/>
  </r>
  <r>
    <s v="202405-I_E-SCS160714-S359.xml"/>
    <s v="4.0"/>
    <s v="I"/>
    <s v="S"/>
    <s v="359"/>
    <s v="S359"/>
    <s v="7F9783B2-11D5-4ADA-87E2-22527A63F72A"/>
    <s v="2024-05-17T14:32:11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Trabajos varios en herrería y plomería."/>
    <s v="10000.00"/>
    <n v="10000"/>
    <n v="10000"/>
    <n v="0"/>
    <n v="0"/>
    <n v="1600"/>
    <n v="0"/>
    <n v="11600"/>
  </r>
  <r>
    <s v="202405-I_E-SCS160714-S360.xml"/>
    <s v="4.0"/>
    <s v="I"/>
    <s v="S"/>
    <s v="360"/>
    <s v="S360"/>
    <s v="96C95311-C12A-4882-B78A-15E312DD9E9E"/>
    <s v="2024-05-20T09:47:35"/>
    <x v="4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4731.43"/>
    <n v="4731.43"/>
    <n v="4731.43"/>
    <n v="0"/>
    <n v="0"/>
    <n v="757.03"/>
    <n v="0"/>
    <n v="5488.46"/>
  </r>
  <r>
    <s v="202405-I_E-SCS160714-S361.xml"/>
    <s v="4.0"/>
    <s v="I"/>
    <s v="S"/>
    <s v="361"/>
    <s v="S361"/>
    <s v="E5266504-F93C-49BC-9BDA-19E7BD53BFBF"/>
    <s v="2024-05-20T11:16:22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Revisión y diagnóstico de puertas automáticas SC Echegaray"/>
    <s v="2900.00"/>
    <n v="2900"/>
    <n v="2900"/>
    <n v="0"/>
    <n v="0"/>
    <n v="464"/>
    <n v="0"/>
    <n v="3364"/>
  </r>
  <r>
    <s v="202405-I_E-SCS160714-S362.xml"/>
    <s v="4.0"/>
    <s v="I"/>
    <s v="S"/>
    <s v="362"/>
    <s v="S362"/>
    <s v="16D54AE4-2519-4E6C-910D-08071CF9B077"/>
    <s v="2024-05-25T08:00:20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herrería Izcalli y electricidad Cuernavaca."/>
    <s v="13000.00"/>
    <n v="13000"/>
    <n v="13000"/>
    <n v="0"/>
    <n v="0"/>
    <n v="2080"/>
    <n v="0"/>
    <n v="15080"/>
  </r>
  <r>
    <s v="202405-I_E-SCS160714-S363.xml"/>
    <s v="4.0"/>
    <s v="I"/>
    <s v="S"/>
    <s v="363"/>
    <s v="S363"/>
    <s v="AD33DF81-7171-44CB-B7EA-B1774D99D8E3"/>
    <s v="2024-05-29T15:49:58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control de puertas automáticas Sams Atrios Cuautla."/>
    <s v="8000.00"/>
    <n v="8000"/>
    <n v="8000"/>
    <n v="0"/>
    <n v="0"/>
    <n v="1280"/>
    <n v="0"/>
    <n v="9280"/>
  </r>
  <r>
    <s v="202405-I_E-SCS160714-S364.xml"/>
    <s v="4.0"/>
    <s v="I"/>
    <s v="S"/>
    <s v="364"/>
    <s v="S364"/>
    <s v="8A8834BC-4DC0-488A-83A9-8CC1C9E90D26"/>
    <s v="2024-05-30T16:23:43"/>
    <x v="4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de techo plafón Centenario."/>
    <s v="8000.00"/>
    <n v="8000"/>
    <n v="8000"/>
    <n v="0"/>
    <n v="0"/>
    <n v="1280"/>
    <n v="0"/>
    <n v="9280"/>
  </r>
  <r>
    <s v="202405-P_E-SCS160714-SPAG72.xml"/>
    <s v="4.0"/>
    <s v="P"/>
    <s v="SPAG"/>
    <s v="72"/>
    <s v="SPAG72"/>
    <s v="B6632F16-CED1-4922-94DB-4D1CA98A2F56"/>
    <s v="2024-05-15T23:10:24"/>
    <x v="4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5-P_E-SCS160714-SPAG73.xml"/>
    <s v="4.0"/>
    <s v="P"/>
    <s v="SPAG"/>
    <s v="73"/>
    <s v="SPAG73"/>
    <s v="C7B9FC6A-710E-4E2D-8320-67F5385D00B9"/>
    <s v="2024-05-17T12:51:16"/>
    <x v="4"/>
    <s v="2024"/>
    <x v="0"/>
    <s v="SCS160714Q78"/>
    <s v="SADCAL CONSULTORIA Y SOLUCIONES INTEGRALES"/>
    <s v="CMU9005034K1"/>
    <s v="CORPORACION MUSSI"/>
    <s v=""/>
    <s v=""/>
    <s v="CP01"/>
    <s v="XXX"/>
    <n v="0"/>
    <s v="|- Pago"/>
    <s v="0"/>
    <n v="0"/>
    <n v="0"/>
    <n v="0"/>
    <n v="0"/>
    <n v="0"/>
    <n v="0"/>
    <n v="0"/>
  </r>
  <r>
    <s v="202406-I_E-SCS160714-S365.xml"/>
    <s v="4.0"/>
    <s v="I"/>
    <s v="S"/>
    <s v="365"/>
    <s v="S365"/>
    <s v="8AF3BD25-3D11-4BBA-8D60-84F8CA85225F"/>
    <s v="2024-06-03T10:25:39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oporte técnico en herrería y sellado de plafón en BA Centenario y SAMS Lago de Guadalupe."/>
    <s v="5000.00"/>
    <n v="5000"/>
    <n v="5000"/>
    <n v="0"/>
    <n v="0"/>
    <n v="800"/>
    <n v="0"/>
    <n v="5800"/>
  </r>
  <r>
    <s v="202406-I_E-SCS160714-S366.xml"/>
    <s v="4.0"/>
    <s v="I"/>
    <s v="S"/>
    <s v="366"/>
    <s v="S366"/>
    <s v="294948B1-D00B-4192-92FB-1BA3A273D05C"/>
    <s v="2024-06-04T18:15:26"/>
    <x v="5"/>
    <s v="2024"/>
    <x v="0"/>
    <s v="SCS160714Q78"/>
    <s v="SADCAL CONSULTORIA Y SOLUCIONES INTEGRALES"/>
    <s v="STH9602233F9"/>
    <s v="SINDICATO DE TRABAJADORES DE HSBC"/>
    <s v="PUE"/>
    <s v="01"/>
    <s v="G03"/>
    <s v="MXN"/>
    <n v="1"/>
    <s v="|- Traspaso de sistema Aspel-COI 8.0 a equipo nuevo. Duración 2 horas."/>
    <s v="1300.00"/>
    <n v="1300"/>
    <n v="1300"/>
    <n v="0"/>
    <n v="0"/>
    <n v="208"/>
    <n v="0"/>
    <n v="1508"/>
  </r>
  <r>
    <s v="202406-I_E-SCS160714-S367.xml"/>
    <s v="4.0"/>
    <s v="I"/>
    <s v="S"/>
    <s v="367"/>
    <s v="S367"/>
    <s v="E329E340-5B28-4088-8928-CF71CD81D844"/>
    <s v="2024-06-07T09:57:41"/>
    <x v="5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Mayo de 2024. Incluye los RFC QUOA5308042F9, QUPA890206JW7 y NUT970916NH6."/>
    <s v="5700.56"/>
    <n v="5700.56"/>
    <n v="5700.56"/>
    <n v="0"/>
    <n v="0"/>
    <n v="912.09"/>
    <n v="0"/>
    <n v="6612.6500000000005"/>
  </r>
  <r>
    <s v="202406-I_E-SCS160714-S368.xml"/>
    <s v="4.0"/>
    <s v="I"/>
    <s v="S"/>
    <s v="368"/>
    <s v="S368"/>
    <s v="2F3EC395-4A7E-410E-8527-3866EC882456"/>
    <s v="2024-06-07T11:47:35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redes hidráulicas y eléctricas."/>
    <s v="13000.00"/>
    <n v="13000"/>
    <n v="13000"/>
    <n v="0"/>
    <n v="0"/>
    <n v="2080"/>
    <n v="0"/>
    <n v="15080"/>
  </r>
  <r>
    <s v="202406-I_E-SCS160714-S369.xml"/>
    <s v="4.0"/>
    <s v="I"/>
    <s v="S"/>
    <s v="369"/>
    <s v="S369"/>
    <s v="102A2EC5-3262-4BAC-BE81-DD23DBB4E13A"/>
    <s v="2024-06-08T12:15:13"/>
    <x v="5"/>
    <s v="2024"/>
    <x v="0"/>
    <s v="SCS160714Q78"/>
    <s v="SADCAL CONSULTORIA Y SOLUCIONES INTEGRALES"/>
    <s v="GUAE830814EN6"/>
    <s v="EDUARDO CARLO GUTIERREZ ARROYO"/>
    <s v="PPD"/>
    <s v="99"/>
    <s v="G03"/>
    <s v="MXN"/>
    <n v="1"/>
    <s v="|- Paquete de 200 timbres Aspel con clave DXXX50XXX46XXX. Vigencia de un año a partir del primer uso."/>
    <s v="525.00"/>
    <n v="525"/>
    <n v="525"/>
    <n v="0"/>
    <n v="0"/>
    <n v="84"/>
    <n v="0"/>
    <n v="609"/>
  </r>
  <r>
    <s v="202406-I_E-SCS160714-S370.xml"/>
    <s v="4.0"/>
    <s v="I"/>
    <s v="S"/>
    <s v="370"/>
    <s v="S370"/>
    <s v="474805B8-0F80-49FC-986A-C76E8C6292F8"/>
    <s v="2024-06-14T10:28:01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generales de mantenimiento."/>
    <s v="8390.00"/>
    <n v="8390"/>
    <n v="8390"/>
    <n v="0"/>
    <n v="0"/>
    <n v="1342.4"/>
    <n v="0"/>
    <n v="9732.4"/>
  </r>
  <r>
    <s v="202406-I_E-SCS160714-S371.xml"/>
    <s v="4.0"/>
    <s v="I"/>
    <s v="S"/>
    <s v="371"/>
    <s v="S371"/>
    <s v="620E75C6-47BB-46FE-AE0A-C0D7263AECAB"/>
    <s v="2024-06-17T09:24:24"/>
    <x v="5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222.85"/>
    <n v="2222.85"/>
    <n v="2222.85"/>
    <n v="0"/>
    <n v="0"/>
    <n v="355.66"/>
    <n v="0"/>
    <n v="2578.5099999999998"/>
  </r>
  <r>
    <s v="202406-I_E-SCS160714-S372.xml"/>
    <s v="4.0"/>
    <s v="I"/>
    <s v="S"/>
    <s v="372"/>
    <s v="S372"/>
    <s v="7B47F46D-3F17-4C25-BA5E-00553C72AF27"/>
    <s v="2024-06-18T09:26:01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ontrol de puertas y pisos."/>
    <s v="16500.00"/>
    <n v="16500"/>
    <n v="16500"/>
    <n v="0"/>
    <n v="0"/>
    <n v="2640"/>
    <n v="0"/>
    <n v="19140"/>
  </r>
  <r>
    <s v="202406-I_E-SCS160714-S373.xml"/>
    <s v="4.0"/>
    <s v="I"/>
    <s v="S"/>
    <s v="373"/>
    <s v="S373"/>
    <s v="730D525D-1931-4F7E-96DA-EC02BFC20A21"/>
    <s v="2024-06-18T18:22:06"/>
    <x v="5"/>
    <s v="2024"/>
    <x v="0"/>
    <s v="SCS160714Q78"/>
    <s v="SADCAL CONSULTORIA Y SOLUCIONES INTEGRALES"/>
    <s v="MUSJ720609RV8"/>
    <s v="JORGE OMAR MUSI SABBAGH"/>
    <s v="PUE"/>
    <s v="03"/>
    <s v="G03"/>
    <s v="MXN"/>
    <n v="1"/>
    <s v="|- Servicios de Contabilidad y fiscal diversos periodos."/>
    <s v="4310.34"/>
    <n v="4310.34"/>
    <n v="4310.34"/>
    <n v="0"/>
    <n v="0"/>
    <n v="689.66"/>
    <n v="0"/>
    <n v="5000"/>
  </r>
  <r>
    <s v="202406-I_E-SCS160714-S374.xml"/>
    <s v="4.0"/>
    <s v="I"/>
    <s v="S"/>
    <s v="374"/>
    <s v="S374"/>
    <s v="88FCD493-CE27-4D7D-B20C-470271DA767C"/>
    <s v="2024-06-21T17:03:24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material para sellado."/>
    <s v="4000.00"/>
    <n v="4000"/>
    <n v="4000"/>
    <n v="0"/>
    <n v="0"/>
    <n v="640"/>
    <n v="0"/>
    <n v="4640"/>
  </r>
  <r>
    <s v="202406-I_E-SCS160714-S376.xml"/>
    <s v="4.0"/>
    <s v="I"/>
    <s v="S"/>
    <s v="376"/>
    <s v="S376"/>
    <s v="E52268D6-4769-4045-B9CE-0A9755ED1781"/>
    <s v="2024-06-24T01:06:08"/>
    <x v="5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Mayo al 14 de Junio 2024, incluye respaldo de información.  |- Suscripción mensual servidor virtual plan Profesional, vigencia del 15 de Junio al 14 de Julio 2024, incluye respaldo de información."/>
    <s v="5198.00"/>
    <n v="5198"/>
    <n v="5198"/>
    <n v="0"/>
    <n v="0"/>
    <n v="831.68"/>
    <n v="0"/>
    <n v="6029.68"/>
  </r>
  <r>
    <s v="202406-I_E-SCS160714-S377.xml"/>
    <s v="4.0"/>
    <s v="I"/>
    <s v="S"/>
    <s v="377"/>
    <s v="S377"/>
    <s v="475869AE-37D5-4280-969F-48B3F40D25D8"/>
    <s v="2024-06-29T09:06:50"/>
    <x v="5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redes pluviales PVC hidráulico."/>
    <s v="9000.00"/>
    <n v="9000"/>
    <n v="9000"/>
    <n v="0"/>
    <n v="0"/>
    <n v="1440"/>
    <n v="0"/>
    <n v="10440"/>
  </r>
  <r>
    <s v="202406-P_E-SCS160714-SPAG74.xml"/>
    <s v="4.0"/>
    <s v="P"/>
    <s v="SPAG"/>
    <s v="74"/>
    <s v="SPAG74"/>
    <s v="FD6595A6-9971-48E2-8794-7BEED41419BD"/>
    <s v="2024-06-27T18:48:27"/>
    <x v="5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7-I_E-SCS160714-S378.xml"/>
    <s v="4.0"/>
    <s v="I"/>
    <s v="S"/>
    <s v="378"/>
    <s v="S378"/>
    <s v="0ACE418D-C2DF-4311-AA82-6CA045C9799D"/>
    <s v="2024-07-01T15:09:35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Material para hidrante."/>
    <s v="5000.00"/>
    <n v="5000"/>
    <n v="5000"/>
    <n v="0"/>
    <n v="0"/>
    <n v="800"/>
    <n v="0"/>
    <n v="5800"/>
  </r>
  <r>
    <s v="202407-I_E-SCS160714-S379.xml"/>
    <s v="4.0"/>
    <s v="I"/>
    <s v="S"/>
    <s v="379"/>
    <s v="S379"/>
    <s v="714A2CF8-D209-4129-8836-EC9EDAACC3E8"/>
    <s v="2024-07-04T23:06:29"/>
    <x v="6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Junio de 2024. Incluye los RFC QUOA5308042F9, QUPA890206JW7 y NUT970916NH6."/>
    <s v="5700.56"/>
    <n v="5700.56"/>
    <n v="5700.56"/>
    <n v="0"/>
    <n v="0"/>
    <n v="912.09"/>
    <n v="0"/>
    <n v="6612.6500000000005"/>
  </r>
  <r>
    <s v="202407-I_E-SCS160714-S380.xml"/>
    <s v="4.0"/>
    <s v="I"/>
    <s v="S"/>
    <s v="380"/>
    <s v="S380"/>
    <s v="D598EE50-F32F-4478-ACF0-163DAE83DB85"/>
    <s v="2024-07-03T23:52:51"/>
    <x v="6"/>
    <s v="2024"/>
    <x v="0"/>
    <s v="SCS160714Q78"/>
    <s v="SADCAL CONSULTORIA Y SOLUCIONES INTEGRALES"/>
    <s v="NUT970916NH6"/>
    <s v="NUTRIDELMAR"/>
    <s v="PPD"/>
    <s v="99"/>
    <s v="G03"/>
    <s v="MXN"/>
    <n v="1"/>
    <s v="|- BROTHER MULTIFUNCIONAL MFC-T920dw 30-26 PPM COLOR"/>
    <s v="6633.84"/>
    <n v="6633.84"/>
    <n v="6633.84"/>
    <n v="0"/>
    <n v="0"/>
    <n v="1061.4100000000001"/>
    <n v="0"/>
    <n v="7695.25"/>
  </r>
  <r>
    <s v="202407-I_E-SCS160714-S381.xml"/>
    <s v="4.0"/>
    <s v="I"/>
    <s v="S"/>
    <s v="381"/>
    <s v="S381"/>
    <s v="385D1C57-4FBE-44A4-97CF-F1C4D972F3B7"/>
    <s v="2024-07-06T09:48:09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ía en redes hidráulicas y sistemas contra incendio."/>
    <s v="15862.00"/>
    <n v="15862"/>
    <n v="15862"/>
    <n v="0"/>
    <n v="0"/>
    <n v="2537.92"/>
    <n v="0"/>
    <n v="18399.919999999998"/>
  </r>
  <r>
    <s v="202407-I_E-SCS160714-S382.xml"/>
    <s v="4.0"/>
    <s v="I"/>
    <s v="S"/>
    <s v="382"/>
    <s v="S382"/>
    <s v="8FC04DC2-E467-4838-9EA9-0F6CE9882EAF"/>
    <s v="2024-07-11T12:46:44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redes hidráulicas."/>
    <s v="10000.00"/>
    <n v="10000"/>
    <n v="10000"/>
    <n v="0"/>
    <n v="0"/>
    <n v="1600"/>
    <n v="0"/>
    <n v="11600"/>
  </r>
  <r>
    <s v="202407-I_E-SCS160714-S383.xml"/>
    <s v="4.0"/>
    <s v="I"/>
    <s v="S"/>
    <s v="383"/>
    <s v="S383"/>
    <s v="8D2B418C-32DA-4121-91CC-126915A122E5"/>
    <s v="2024-07-15T09:25:14"/>
    <x v="6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136.96"/>
    <n v="2136.96"/>
    <n v="2136.96"/>
    <n v="0"/>
    <n v="0"/>
    <n v="341.91"/>
    <n v="0"/>
    <n v="2478.87"/>
  </r>
  <r>
    <s v="202407-I_E-SCS160714-S384.xml"/>
    <s v="4.0"/>
    <s v="I"/>
    <s v="S"/>
    <s v="384"/>
    <s v="S384"/>
    <s v="3B919CCD-C1B1-420A-B63A-E2715548E9B7"/>
    <s v="2024-07-15T12:35:28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es BA Tulyehualco."/>
    <s v="7830.00"/>
    <n v="7830"/>
    <n v="7830"/>
    <n v="0"/>
    <n v="0"/>
    <n v="1252.8"/>
    <n v="0"/>
    <n v="9082.7999999999993"/>
  </r>
  <r>
    <s v="202407-I_E-SCS160714-S385.xml"/>
    <s v="4.0"/>
    <s v="I"/>
    <s v="S"/>
    <s v="385"/>
    <s v="S385"/>
    <s v="0FEA0430-E10B-446B-9825-ED57C7C22430"/>
    <s v="2024-07-15T17:38:59"/>
    <x v="6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Julio al 14 de Agosto 2024, incluye respaldo de información."/>
    <s v="2599.00"/>
    <n v="2599"/>
    <n v="2599"/>
    <n v="0"/>
    <n v="0"/>
    <n v="415.84"/>
    <n v="0"/>
    <n v="3014.84"/>
  </r>
  <r>
    <s v="202407-I_E-SCS160714-S386.xml"/>
    <s v="4.0"/>
    <s v="I"/>
    <s v="S"/>
    <s v="386"/>
    <s v="S386"/>
    <s v="D4C64123-65DD-4BD5-BE54-82C2C40E8313"/>
    <s v="2024-07-15T17:50:59"/>
    <x v="6"/>
    <s v="2024"/>
    <x v="0"/>
    <s v="SCS160714Q78"/>
    <s v="SADCAL CONSULTORIA Y SOLUCIONES INTEGRALES"/>
    <s v="BGX1306145Z3"/>
    <s v="BAHNSEN G"/>
    <s v="PPD"/>
    <s v="99"/>
    <s v="G03"/>
    <s v="MXN"/>
    <n v="1"/>
    <s v="|- Servicio de consultoría y tareas relacionadas del 15 de junio al 14 de julio de 2024."/>
    <s v="10000.00"/>
    <n v="10000"/>
    <n v="10000"/>
    <n v="0"/>
    <n v="0"/>
    <n v="1600"/>
    <n v="0"/>
    <n v="11600"/>
  </r>
  <r>
    <s v="202407-I_E-SCS160714-S387.xml"/>
    <s v="4.0"/>
    <s v="I"/>
    <s v="S"/>
    <s v="387"/>
    <s v="S387"/>
    <s v="290D562E-1E42-4EAF-89E9-CBF33AF011F4"/>
    <s v="2024-07-17T13:03:24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 BA Tulyehualco."/>
    <s v="11000.00"/>
    <n v="11000"/>
    <n v="11000"/>
    <n v="0"/>
    <n v="0"/>
    <n v="1760"/>
    <n v="0"/>
    <n v="12760"/>
  </r>
  <r>
    <s v="202407-I_E-SCS160714-S388.xml"/>
    <s v="4.0"/>
    <s v="I"/>
    <s v="S"/>
    <s v="388"/>
    <s v="S388"/>
    <s v="D981A6D5-A957-49E8-BFFC-28AF874F7EA4"/>
    <s v="2024-07-17T17:39:47"/>
    <x v="6"/>
    <s v="2024"/>
    <x v="0"/>
    <s v="SCS160714Q78"/>
    <s v="SADCAL CONSULTORIA Y SOLUCIONES INTEGRALES"/>
    <s v="GUBC560610LK9"/>
    <s v="CARLOS GUTIERREZ BAHNSEN"/>
    <s v="PPD"/>
    <s v="99"/>
    <s v="G03"/>
    <s v="MXN"/>
    <n v="1"/>
    <s v="|- Paquete de 100 timbres aspel. Clave de activación DXX95XX18XX6XX."/>
    <s v="530.00"/>
    <n v="530"/>
    <n v="530"/>
    <n v="0"/>
    <n v="0"/>
    <n v="84.8"/>
    <n v="0"/>
    <n v="614.79999999999995"/>
  </r>
  <r>
    <s v="202407-I_E-SCS160714-S389.xml"/>
    <s v="4.0"/>
    <s v="I"/>
    <s v="S"/>
    <s v="389"/>
    <s v="S389"/>
    <s v="86F484B2-B3E0-4750-8AEC-24168E81060D"/>
    <s v="2024-07-19T18:12:47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Redes hidráulicas Félix Cuevas Nocturnos."/>
    <s v="15000.00"/>
    <n v="15000"/>
    <n v="15000"/>
    <n v="0"/>
    <n v="0"/>
    <n v="2400"/>
    <n v="0"/>
    <n v="17400"/>
  </r>
  <r>
    <s v="202407-I_E-SCS160714-S390.xml"/>
    <s v="4.0"/>
    <s v="I"/>
    <s v="S"/>
    <s v="390"/>
    <s v="S390"/>
    <s v="906AE2E7-7099-4DB2-9CCF-FDE4BD8F47E8"/>
    <s v="2024-07-26T13:14:06"/>
    <x v="6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de techumbre BA Tulyehualco."/>
    <s v="15000.00"/>
    <n v="15000"/>
    <n v="15000"/>
    <n v="0"/>
    <n v="0"/>
    <n v="2400"/>
    <n v="0"/>
    <n v="17400"/>
  </r>
  <r>
    <s v="202407-I_E-SCS160714-S392.xml"/>
    <s v="4.0"/>
    <s v="I"/>
    <s v="S"/>
    <s v="392"/>
    <s v="S392"/>
    <s v="ABC63D32-623C-4283-BE6D-5038A64976BE"/>
    <s v="2024-07-26T17:16:56"/>
    <x v="6"/>
    <s v="2024"/>
    <x v="0"/>
    <s v="SCS160714Q78"/>
    <s v="SADCAL CONSULTORIA Y SOLUCIONES INTEGRALES"/>
    <s v="MAFJ970628PZ7"/>
    <s v="JESUS IVAN MARTINEZ FLORES"/>
    <s v="PUE"/>
    <s v="99"/>
    <s v="G03"/>
    <s v="MXN"/>
    <n v="1"/>
    <s v="|- Toshiba Canvio Advance V10 external hard drive 2 TB white"/>
    <s v="0.00"/>
    <n v="0"/>
    <n v="0"/>
    <n v="0"/>
    <n v="0"/>
    <n v="0"/>
    <n v="0"/>
    <n v="0"/>
  </r>
  <r>
    <s v="202407-I_E-SCS160714-S393.xml"/>
    <s v="4.0"/>
    <s v="I"/>
    <s v="S"/>
    <s v="393"/>
    <s v="S393"/>
    <s v="9EDB0DA8-1C38-4B5E-8A2E-F77DD1BE3EE4"/>
    <s v="2024-07-30T17:45:23"/>
    <x v="6"/>
    <s v="2024"/>
    <x v="1"/>
    <s v="SCS160714Q78"/>
    <s v="SADCAL CONSULTORIA Y SOLUCIONES INTEGRALES"/>
    <s v="CON160725DJ6"/>
    <s v="CONCOISA"/>
    <s v="PUE"/>
    <s v="03"/>
    <s v="G03"/>
    <s v="MXN"/>
    <n v="1"/>
    <s v="|- Anticipo para trabajos de mantenimiento autorizados."/>
    <s v="17625.00"/>
    <n v="17625"/>
    <n v="17625"/>
    <n v="0"/>
    <n v="0"/>
    <n v="2820"/>
    <n v="0"/>
    <n v="20445"/>
  </r>
  <r>
    <s v="202407-P_E-SCS160714-SPAG75.xml"/>
    <s v="4.0"/>
    <s v="P"/>
    <s v="SPAG"/>
    <s v="75"/>
    <s v="SPAG75"/>
    <s v="82398443-CB7E-47AD-8AAB-BB9AA10932F5"/>
    <s v="2024-07-05T23:54:16"/>
    <x v="6"/>
    <s v="2024"/>
    <x v="0"/>
    <s v="SCS160714Q78"/>
    <s v="SADCAL CONSULTORIA Y SOLUCIONES INTEGRALES"/>
    <s v="NUT970916NH6"/>
    <s v="NUTRIDELMAR"/>
    <s v=""/>
    <s v=""/>
    <s v="CP01"/>
    <s v="XXX"/>
    <n v="0"/>
    <s v="|- Pago"/>
    <s v="0"/>
    <n v="0"/>
    <n v="0"/>
    <n v="0"/>
    <n v="0"/>
    <n v="0"/>
    <n v="0"/>
    <n v="0"/>
  </r>
  <r>
    <s v="202407-P_E-SCS160714-SPAG76.xml"/>
    <s v="4.0"/>
    <s v="P"/>
    <s v="SPAG"/>
    <s v="76"/>
    <s v="SPAG76"/>
    <s v="B1558920-C775-4F29-8D81-2BF150AEEDCE"/>
    <s v="2024-07-16T13:36:27"/>
    <x v="6"/>
    <s v="2024"/>
    <x v="0"/>
    <s v="SCS160714Q78"/>
    <s v="SADCAL CONSULTORIA Y SOLUCIONES INTEGRALES"/>
    <s v="GUAE830814EN6"/>
    <s v="EDUARDO CARLO GUTIERREZ ARROYO"/>
    <s v=""/>
    <s v=""/>
    <s v="CP01"/>
    <s v="XXX"/>
    <n v="0"/>
    <s v="|- Pago"/>
    <s v="0"/>
    <n v="0"/>
    <n v="0"/>
    <n v="0"/>
    <n v="0"/>
    <n v="0"/>
    <n v="0"/>
    <n v="0"/>
  </r>
  <r>
    <s v="202407-P_E-SCS160714-SPAG77.xml"/>
    <s v="4.0"/>
    <s v="P"/>
    <s v="SPAG"/>
    <s v="77"/>
    <s v="SPAG77"/>
    <s v="448C3A12-A3BF-4B57-8850-6E00CBC35AF3"/>
    <s v="2024-07-31T15:03:15"/>
    <x v="6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8-I_E-SCS160714-S394.xml"/>
    <s v="4.0"/>
    <s v="I"/>
    <s v="S"/>
    <s v="394"/>
    <s v="S394"/>
    <s v="D5E792B5-63F6-41FB-99EA-A5DC3FEA64DE"/>
    <s v="2024-08-01T16:29:21"/>
    <x v="7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Impermeabilización BA Tulyehualco 02"/>
    <s v="15000.00"/>
    <n v="15000"/>
    <n v="15000"/>
    <n v="0"/>
    <n v="0"/>
    <n v="2400"/>
    <n v="0"/>
    <n v="17400"/>
  </r>
  <r>
    <s v="202408-I_E-SCS160714-S395.xml"/>
    <s v="4.0"/>
    <s v="I"/>
    <s v="S"/>
    <s v="395"/>
    <s v="S395"/>
    <s v="4A25BB32-59D3-4F7D-A2E5-978CD2BFBF1A"/>
    <s v="2024-08-08T18:00:24"/>
    <x v="7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Impermeabilización BA Tulyehualco 03"/>
    <s v="15000.00"/>
    <n v="15000"/>
    <n v="15000"/>
    <n v="0"/>
    <n v="0"/>
    <n v="2400"/>
    <n v="0"/>
    <n v="17400"/>
  </r>
  <r>
    <s v="202408-I_E-SCS160714-S396.xml"/>
    <s v="4.0"/>
    <s v="I"/>
    <s v="S"/>
    <s v="396"/>
    <s v="S396"/>
    <s v="8BD30D80-734C-491D-8160-00AE72D8B0B7"/>
    <s v="2024-08-09T22:04:19"/>
    <x v="7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Julio de 2024. Incluye los RFC QUOA5308042F9, QUPA890206JW7 y NUT970916NH6."/>
    <s v="5700.56"/>
    <n v="5700.56"/>
    <n v="5700.56"/>
    <n v="0"/>
    <n v="0"/>
    <n v="912.09"/>
    <n v="0"/>
    <n v="6612.6500000000005"/>
  </r>
  <r>
    <s v="202408-I_E-SCS160714-S397.xml"/>
    <s v="4.0"/>
    <s v="I"/>
    <s v="S"/>
    <s v="397"/>
    <s v="S397"/>
    <s v="3935B317-FF26-4615-AF15-851D48041F3F"/>
    <s v="2024-08-12T16:38:12"/>
    <x v="7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024.67"/>
    <n v="2024.67"/>
    <n v="2024.67"/>
    <n v="0"/>
    <n v="0"/>
    <n v="323.95"/>
    <n v="0"/>
    <n v="2348.62"/>
  </r>
  <r>
    <s v="202408-I_E-SCS160714-S399.xml"/>
    <s v="4.0"/>
    <s v="I"/>
    <s v="S"/>
    <s v="399"/>
    <s v="S399"/>
    <s v="DC499AD8-5F5A-41F0-83BD-B84F3262AA9E"/>
    <s v="2024-08-16T16:55:39"/>
    <x v="7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Agosto al 14 de Septiembre 2024, incluye respaldo de información."/>
    <s v="2599.00"/>
    <n v="2599"/>
    <n v="2599"/>
    <n v="0"/>
    <n v="0"/>
    <n v="415.84"/>
    <n v="0"/>
    <n v="3014.84"/>
  </r>
  <r>
    <s v="202408-I_E-SCS160714-S400.xml"/>
    <s v="4.0"/>
    <s v="I"/>
    <s v="S"/>
    <s v="400"/>
    <s v="S400"/>
    <s v="C8EADBB4-2802-40C6-AE73-B27BF321F767"/>
    <s v="2024-08-16T17:01:18"/>
    <x v="7"/>
    <s v="2024"/>
    <x v="0"/>
    <s v="SCS160714Q78"/>
    <s v="SADCAL CONSULTORIA Y SOLUCIONES INTEGRALES"/>
    <s v="BGX1306145Z3"/>
    <s v="BAHNSEN G"/>
    <s v="PPD"/>
    <s v="99"/>
    <s v="G03"/>
    <s v="MXN"/>
    <n v="1"/>
    <s v="|- Servicio de consultoría, soporte Aspel y tareas relacionadas del 15 de julio al 14 de agosto de 2024."/>
    <s v="10000.00"/>
    <n v="10000"/>
    <n v="10000"/>
    <n v="0"/>
    <n v="0"/>
    <n v="1600"/>
    <n v="0"/>
    <n v="11600"/>
  </r>
  <r>
    <s v="202408-I_E-SCS160714-S401.xml"/>
    <s v="4.0"/>
    <s v="I"/>
    <s v="S"/>
    <s v="401"/>
    <s v="S401"/>
    <s v="12771ABB-4A66-4E98-AB69-084B44530E96"/>
    <s v="2024-08-19T15:14:09"/>
    <x v="7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ía en redes contra incendio Axomiatla."/>
    <s v="10000.00"/>
    <n v="10000"/>
    <n v="10000"/>
    <n v="0"/>
    <n v="0"/>
    <n v="1600"/>
    <n v="0"/>
    <n v="11600"/>
  </r>
  <r>
    <s v="202408-I_E-SCS160714-S402.xml"/>
    <s v="4.0"/>
    <s v="I"/>
    <s v="S"/>
    <s v="402"/>
    <s v="S402"/>
    <s v="2302F35B-56F1-477E-9108-C384367833FB"/>
    <s v="2024-08-23T15:53:05"/>
    <x v="7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sellado de techumbre BA Tulyehualco."/>
    <s v="15000.00"/>
    <n v="15000"/>
    <n v="15000"/>
    <n v="0"/>
    <n v="0"/>
    <n v="2400"/>
    <n v="0"/>
    <n v="17400"/>
  </r>
  <r>
    <s v="202408-I_E-SCS160714-S403.xml"/>
    <s v="4.0"/>
    <s v="I"/>
    <s v="S"/>
    <s v="403"/>
    <s v="S403"/>
    <s v="7E768A52-922D-482E-8958-35FAEA309E72"/>
    <s v="2024-08-30T17:41:42"/>
    <x v="7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ía en piso epóxico, líneas periféricas y desmantelamiento de equipo panificación."/>
    <s v="12000.00"/>
    <n v="12000"/>
    <n v="12000"/>
    <n v="0"/>
    <n v="0"/>
    <n v="1920"/>
    <n v="0"/>
    <n v="13920"/>
  </r>
  <r>
    <s v="202408-P_E-SCS160714-SPAG78.xml"/>
    <s v="4.0"/>
    <s v="P"/>
    <s v="SPAG"/>
    <s v="78"/>
    <s v="SPAG78"/>
    <s v="5D917A6B-7194-4511-A87D-6418D0CCD71C"/>
    <s v="2024-08-16T17:09:49"/>
    <x v="7"/>
    <s v="2024"/>
    <x v="0"/>
    <s v="SCS160714Q78"/>
    <s v="SADCAL CONSULTORIA Y SOLUCIONES INTEGRALES"/>
    <s v="IPC010827GM9"/>
    <s v="INGENIEROS, PROYECTISTAS Y CONSTRUCTORES VIRTUAL"/>
    <s v=""/>
    <s v=""/>
    <s v="CP01"/>
    <s v="XXX"/>
    <n v="0"/>
    <s v="|- Pago"/>
    <s v="0"/>
    <n v="0"/>
    <n v="0"/>
    <n v="0"/>
    <n v="0"/>
    <n v="0"/>
    <n v="0"/>
    <n v="0"/>
  </r>
  <r>
    <s v="202408-P_E-SCS160714-SPAG79.xml"/>
    <s v="4.0"/>
    <s v="P"/>
    <s v="SPAG"/>
    <s v="79"/>
    <s v="SPAG79"/>
    <s v="190E39B2-49DD-4731-AB94-0A5370C2A166"/>
    <s v="2024-08-19T18:44:43"/>
    <x v="7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9-I_E-SCS160714-S404.xml"/>
    <s v="4.0"/>
    <s v="I"/>
    <s v="S"/>
    <s v="404"/>
    <s v="S404"/>
    <s v="112B2D15-A421-4C79-96CF-E2BBD2B3634A"/>
    <s v="2024-09-03T12:30:47"/>
    <x v="8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muros sólidos block y sellador SC Aeropuerto."/>
    <s v="10000.00"/>
    <n v="10000"/>
    <n v="10000"/>
    <n v="0"/>
    <n v="0"/>
    <n v="1600"/>
    <n v="0"/>
    <n v="11600"/>
  </r>
  <r>
    <s v="202409-I_E-SCS160714-S406.xml"/>
    <s v="4.0"/>
    <s v="I"/>
    <s v="S"/>
    <s v="406"/>
    <s v="S406"/>
    <s v="3D2FE44F-C5B6-4E48-BE0C-12E55AED667D"/>
    <s v="2024-09-03T17:43:05"/>
    <x v="8"/>
    <s v="2024"/>
    <x v="0"/>
    <s v="SCS160714Q78"/>
    <s v="SADCAL CONSULTORIA Y SOLUCIONES INTEGRALES"/>
    <s v="IPC010827GM9"/>
    <s v="INGENIEROS, PROYECTISTAS Y CONSTRUCTORES VIRTUAL"/>
    <s v="PUE"/>
    <s v="03"/>
    <s v="G03"/>
    <s v="MXN"/>
    <n v="1"/>
    <s v="|- Licencia virtual del sistema Aspel-NOI v11.0 par 2 usuarios. Clave de activación XX182XX5XX652XX. Aplica 10% de descuento impactado al precio."/>
    <s v="6767.52"/>
    <n v="6767.52"/>
    <n v="6767.52"/>
    <n v="0"/>
    <n v="0"/>
    <n v="1082.8"/>
    <n v="0"/>
    <n v="7850.3200000000006"/>
  </r>
  <r>
    <s v="202409-I_E-SCS160714-S407.xml"/>
    <s v="4.0"/>
    <s v="I"/>
    <s v="S"/>
    <s v="407"/>
    <s v="S407"/>
    <s v="EF967B8B-B22C-4997-8335-3A39EF5D9E5A"/>
    <s v="2024-09-05T14:08:55"/>
    <x v="8"/>
    <s v="2024"/>
    <x v="0"/>
    <s v="SCS160714Q78"/>
    <s v="SADCAL CONSULTORIA Y SOLUCIONES INTEGRALES"/>
    <s v="BGX1306145Z3"/>
    <s v="BAHNSEN G"/>
    <s v="PPD"/>
    <s v="99"/>
    <s v="G03"/>
    <s v="MXN"/>
    <n v="1"/>
    <s v="|- Paquete de 1000 timbres Aspel con folio 10858747."/>
    <s v="1239.00"/>
    <n v="1239"/>
    <n v="1239"/>
    <n v="0"/>
    <n v="0"/>
    <n v="198.24"/>
    <n v="0"/>
    <n v="1437.24"/>
  </r>
  <r>
    <s v="202409-I_E-SCS160714-S408.xml"/>
    <s v="4.0"/>
    <s v="I"/>
    <s v="S"/>
    <s v="408"/>
    <s v="S408"/>
    <s v="18CF0A49-B265-42E2-9714-772309E4D278"/>
    <s v="2024-09-05T22:01:16"/>
    <x v="8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Agosot de 2024. Incluye los RFC QUOA5308042F9, QUPA890206JW7 y NUT970916NH6."/>
    <s v="5700.56"/>
    <n v="5700.56"/>
    <n v="5700.56"/>
    <n v="0"/>
    <n v="0"/>
    <n v="912.09"/>
    <n v="0"/>
    <n v="6612.6500000000005"/>
  </r>
  <r>
    <s v="202409-I_E-SCS160714-S409.xml"/>
    <s v="4.0"/>
    <s v="I"/>
    <s v="S"/>
    <s v="409"/>
    <s v="S409"/>
    <s v="8D2B6099-8A49-4416-B737-852B06069BA5"/>
    <s v="2024-09-06T19:53:59"/>
    <x v="8"/>
    <s v="2024"/>
    <x v="1"/>
    <s v="SCS160714Q78"/>
    <s v="SADCAL CONSULTORIA Y SOLUCIONES INTEGRALES"/>
    <s v="CON160725DJ6"/>
    <s v="CONCOISA"/>
    <s v="PPD"/>
    <s v="99"/>
    <s v="G03"/>
    <s v="MXN"/>
    <n v="1"/>
    <s v="|- Complemento de trabajos de mantenimiento autorizados."/>
    <s v="17625.00"/>
    <n v="17625"/>
    <n v="17625"/>
    <n v="0"/>
    <n v="0"/>
    <n v="2820"/>
    <n v="0"/>
    <n v="20445"/>
  </r>
  <r>
    <s v="202409-I_E-SCS160714-S410.xml"/>
    <s v="4.0"/>
    <s v="I"/>
    <s v="S"/>
    <s v="410"/>
    <s v="S410"/>
    <s v="49438D6D-15CD-4386-B31A-0BBCBA86372C"/>
    <s v="2024-09-09T11:02:30"/>
    <x v="8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485.24"/>
    <n v="2485.2399999999998"/>
    <n v="2485.2399999999998"/>
    <n v="0"/>
    <n v="0"/>
    <n v="397.64"/>
    <n v="0"/>
    <n v="2882.8799999999997"/>
  </r>
  <r>
    <s v="202409-I_E-SCS160714-S411.xml"/>
    <s v="4.0"/>
    <s v="I"/>
    <s v="S"/>
    <s v="411"/>
    <s v="S411"/>
    <s v="86FDA5C1-A5D8-4F97-82C2-2DA2FF67F09E"/>
    <s v="2024-09-10T15:04:55"/>
    <x v="8"/>
    <s v="2024"/>
    <x v="1"/>
    <s v="SCS160714Q78"/>
    <s v="SADCAL CONSULTORIA Y SOLUCIONES INTEGRALES"/>
    <s v="CON160725DJ6"/>
    <s v="CONCOISA"/>
    <s v="PPD"/>
    <s v="99"/>
    <s v="G03"/>
    <s v="MXN"/>
    <n v="1"/>
    <s v="|- Adicionales de bodega Tlalnepantla."/>
    <s v="7980.00"/>
    <n v="7980"/>
    <n v="7980"/>
    <n v="0"/>
    <n v="0"/>
    <n v="1276.8"/>
    <n v="0"/>
    <n v="9256.7999999999993"/>
  </r>
  <r>
    <s v="202409-I_E-SCS160714-S412.xml"/>
    <s v="4.0"/>
    <s v="I"/>
    <s v="S"/>
    <s v="412"/>
    <s v="S412"/>
    <s v="CAD4FBE0-BDE9-46C1-8D77-77AFC165AC19"/>
    <s v="2024-09-11T23:53:35"/>
    <x v="8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445.68"/>
    <n v="445.68"/>
    <n v="445.68"/>
    <n v="0"/>
    <n v="0"/>
    <n v="71.31"/>
    <n v="0"/>
    <n v="516.99"/>
  </r>
  <r>
    <s v="202409-I_E-SCS160714-S413.xml"/>
    <s v="4.0"/>
    <s v="I"/>
    <s v="S"/>
    <s v="413"/>
    <s v="S413"/>
    <s v="B379A6F3-26D6-482B-935C-A53421D708F5"/>
    <s v="2024-09-13T15:40:44"/>
    <x v="8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Septiembre al 14 de Octubre 2024, incluye respaldo de información."/>
    <s v="2599.00"/>
    <n v="2599"/>
    <n v="2599"/>
    <n v="0"/>
    <n v="0"/>
    <n v="415.84"/>
    <n v="0"/>
    <n v="3014.84"/>
  </r>
  <r>
    <s v="202409-I_E-SCS160714-S414.xml"/>
    <s v="4.0"/>
    <s v="I"/>
    <s v="S"/>
    <s v="414"/>
    <s v="S414"/>
    <s v="93D6E709-045F-4126-9F39-03A61DD0B86F"/>
    <s v="2024-09-17T09:59:48"/>
    <x v="8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redes SCI en SC Las Aguilas."/>
    <s v="12000.00"/>
    <n v="12000"/>
    <n v="12000"/>
    <n v="0"/>
    <n v="0"/>
    <n v="1920"/>
    <n v="0"/>
    <n v="13920"/>
  </r>
  <r>
    <s v="202409-I_E-SCS160714-S415.xml"/>
    <s v="4.0"/>
    <s v="I"/>
    <s v="S"/>
    <s v="415"/>
    <s v="S415"/>
    <s v="128611B6-D37C-4E0D-A8D7-821D89852960"/>
    <s v="2024-09-19T16:19:43"/>
    <x v="8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soldadura Municipio Libre."/>
    <s v="3500.00"/>
    <n v="3500"/>
    <n v="3500"/>
    <n v="0"/>
    <n v="0"/>
    <n v="560"/>
    <n v="0"/>
    <n v="4060"/>
  </r>
  <r>
    <s v="202409-I_E-SCS160714-S416.xml"/>
    <s v="4.0"/>
    <s v="I"/>
    <s v="S"/>
    <s v="416"/>
    <s v="S416"/>
    <s v="B9C46930-E32C-4F87-994D-FF16FD52284D"/>
    <s v="2024-09-20T12:56:27"/>
    <x v="8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uberias de redes hidráulicas bypass Cuernavaca"/>
    <s v="12000.00"/>
    <n v="12000"/>
    <n v="12000"/>
    <n v="0"/>
    <n v="0"/>
    <n v="1920"/>
    <n v="0"/>
    <n v="13920"/>
  </r>
  <r>
    <s v="202409-I_E-SCS160714-S417.xml"/>
    <s v="4.0"/>
    <s v="I"/>
    <s v="S"/>
    <s v="417"/>
    <s v="S417"/>
    <s v="0EBFFCCC-3C62-4143-A481-F71407964F8D"/>
    <s v="2024-09-23T14:00:59"/>
    <x v="8"/>
    <s v="2024"/>
    <x v="0"/>
    <s v="SCS160714Q78"/>
    <s v="SADCAL CONSULTORIA Y SOLUCIONES INTEGRALES"/>
    <s v="NAVN770410AH8"/>
    <s v="NORMA NARVAEZ VASQUEZ"/>
    <s v="PPD"/>
    <s v="99"/>
    <s v="G03"/>
    <s v="MXN"/>
    <n v="1"/>
    <s v="|- Licencia de actualización de Aspel-COI para 2 usuarios.  |- Instalación y configuración de software, incluye traducción de información hasta 5 empresas e instalación en máximo 2 equipos terminales.  |- Paquete de 50 timbres aspel."/>
    <s v="8328.00"/>
    <n v="8328"/>
    <n v="8328"/>
    <n v="366.4"/>
    <n v="0"/>
    <n v="1273.8599999999999"/>
    <n v="0"/>
    <n v="9235.4600000000009"/>
  </r>
  <r>
    <s v="202409-I_E-SCS160714-S418.xml"/>
    <s v="4.0"/>
    <s v="I"/>
    <s v="S"/>
    <s v="418"/>
    <s v="S418"/>
    <s v="238DDF48-0A33-49AD-8EAB-ABE8BAB6CA94"/>
    <s v="2024-09-30T11:22:54"/>
    <x v="8"/>
    <s v="2024"/>
    <x v="1"/>
    <s v="SCS160714Q78"/>
    <s v="SADCAL CONSULTORIA Y SOLUCIONES INTEGRALES"/>
    <s v="MAPV740707116"/>
    <s v="VERONICA MARTINEZ PEREZ"/>
    <s v="PUE"/>
    <s v="03"/>
    <s v="G03"/>
    <s v="MXN"/>
    <n v="1"/>
    <s v="|- Instalación de sistema hidronuematico completo BAE Vientos Ixtapaluca."/>
    <s v="10000.00"/>
    <n v="10000"/>
    <n v="10000"/>
    <n v="0"/>
    <n v="0"/>
    <n v="1600"/>
    <n v="0"/>
    <n v="11600"/>
  </r>
  <r>
    <s v="202409-P_E-SCS160714-SPAG80.xml"/>
    <s v="4.0"/>
    <s v="P"/>
    <s v="SPAG"/>
    <s v="80"/>
    <s v="SPAG80"/>
    <s v="510E3B34-6238-467C-B998-E8EF27427293"/>
    <s v="2024-09-04T22:49:58"/>
    <x v="8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9-P_E-SCS160714-SPAG81.xml"/>
    <s v="4.0"/>
    <s v="P"/>
    <s v="SPAG"/>
    <s v="81"/>
    <s v="SPAG81"/>
    <s v="B3FB6FC0-8481-4B6A-A5F7-7779ED30374C"/>
    <s v="2024-09-06T20:00:34"/>
    <x v="8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9-P_E-SCS160714-SPAG82.xml"/>
    <s v="4.0"/>
    <s v="P"/>
    <s v="SPAG"/>
    <s v="82"/>
    <s v="SPAG82"/>
    <s v="F79ED423-A774-415D-8203-F357B518766B"/>
    <s v="2024-09-06T20:35:56"/>
    <x v="8"/>
    <s v="2024"/>
    <x v="1"/>
    <s v="SCS160714Q78"/>
    <s v="SADCAL CONSULTORIA Y SOLUCIONES INTEGRALES"/>
    <s v="CON160725DJ6"/>
    <s v="CONCOISA"/>
    <s v=""/>
    <s v=""/>
    <s v="CP01"/>
    <s v="XXX"/>
    <n v="0"/>
    <s v="|- Pago"/>
    <s v="0"/>
    <n v="0"/>
    <n v="0"/>
    <n v="0"/>
    <n v="0"/>
    <n v="0"/>
    <n v="0"/>
    <n v="0"/>
  </r>
  <r>
    <s v="202409-P_E-SCS160714-SPAG83.xml"/>
    <s v="4.0"/>
    <s v="P"/>
    <s v="SPAG"/>
    <s v="83"/>
    <s v="SPAG83"/>
    <s v="8547FE73-7F95-4663-BE5F-823D73023D0F"/>
    <s v="2024-09-10T16:35:09"/>
    <x v="8"/>
    <s v="2024"/>
    <x v="1"/>
    <s v="SCS160714Q78"/>
    <s v="SADCAL CONSULTORIA Y SOLUCIONES INTEGRALES"/>
    <s v="CON160725DJ6"/>
    <s v="CONCOISA"/>
    <s v=""/>
    <s v=""/>
    <s v="CP01"/>
    <s v="XXX"/>
    <n v="0"/>
    <s v="|- Pago"/>
    <s v="0"/>
    <n v="0"/>
    <n v="0"/>
    <n v="0"/>
    <n v="0"/>
    <n v="0"/>
    <n v="0"/>
    <n v="0"/>
  </r>
  <r>
    <s v="202409-P_E-SCS160714-SPAG84.xml"/>
    <s v="4.0"/>
    <s v="P"/>
    <s v="SPAG"/>
    <s v="84"/>
    <s v="SPAG84"/>
    <s v="4773BAC0-678F-4214-A323-2A336A982B6E"/>
    <s v="2024-09-23T13:56:06"/>
    <x v="8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09-P_E-SCS160714-SPAG85.xml"/>
    <s v="4.0"/>
    <s v="P"/>
    <s v="SPAG"/>
    <s v="85"/>
    <s v="SPAG85"/>
    <s v="A2D54DC7-246D-47A2-9399-73F7E4D87DAF"/>
    <s v="2024-09-24T14:15:54"/>
    <x v="8"/>
    <s v="2024"/>
    <x v="0"/>
    <s v="SCS160714Q78"/>
    <s v="SADCAL CONSULTORIA Y SOLUCIONES INTEGRALES"/>
    <s v="GUBC560610LK9"/>
    <s v="CARLOS GUTIERREZ BAHNSEN"/>
    <s v=""/>
    <s v=""/>
    <s v="CP01"/>
    <s v="XXX"/>
    <n v="0"/>
    <s v="|- Pago"/>
    <s v="0"/>
    <n v="0"/>
    <n v="0"/>
    <n v="0"/>
    <n v="0"/>
    <n v="0"/>
    <n v="0"/>
    <n v="0"/>
  </r>
  <r>
    <s v="202410-I_E-SCS160714-S419.xml"/>
    <s v="4.0"/>
    <s v="I"/>
    <s v="S"/>
    <s v="419"/>
    <s v="S419"/>
    <s v="0929C3C3-7582-4218-BD22-3BA25E160917"/>
    <s v="2024-10-04T15:22:53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sellador en techo SC Satélite."/>
    <s v="11000.00"/>
    <n v="11000"/>
    <n v="11000"/>
    <n v="0"/>
    <n v="0"/>
    <n v="1760"/>
    <n v="0"/>
    <n v="12760"/>
  </r>
  <r>
    <s v="202410-I_E-SCS160714-S420.xml"/>
    <s v="4.0"/>
    <s v="I"/>
    <s v="S"/>
    <s v="420"/>
    <s v="S420"/>
    <s v="F04EF16F-A14C-4163-AA50-09419B984AE6"/>
    <s v="2024-10-07T09:01:01"/>
    <x v="9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462.66"/>
    <n v="2462.66"/>
    <n v="2462.66"/>
    <n v="0"/>
    <n v="0"/>
    <n v="394.03"/>
    <n v="0"/>
    <n v="2856.6899999999996"/>
  </r>
  <r>
    <s v="202410-I_E-SCS160714-S421.xml"/>
    <s v="4.0"/>
    <s v="I"/>
    <s v="S"/>
    <s v="421"/>
    <s v="S421"/>
    <s v="C55D17EF-8471-416F-BAF4-879650C61E63"/>
    <s v="2024-10-07T10:48:08"/>
    <x v="9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Septiembre de 2024. Incluye los RFC QUOA5308042F9, QUPA890206JW7 y NUT970916NH6."/>
    <s v="5700.56"/>
    <n v="5700.56"/>
    <n v="5700.56"/>
    <n v="0"/>
    <n v="0"/>
    <n v="912.09"/>
    <n v="0"/>
    <n v="6612.6500000000005"/>
  </r>
  <r>
    <s v="202410-I_E-SCS160714-S422.xml"/>
    <s v="4.0"/>
    <s v="I"/>
    <s v="S"/>
    <s v="422"/>
    <s v="S422"/>
    <s v="D04FE0EB-51B3-426D-8D99-8D278119E74B"/>
    <s v="2024-10-07T17:36:48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Aplicación de impermeabilizante SC Satélite 2."/>
    <s v="15000.00"/>
    <n v="15000"/>
    <n v="15000"/>
    <n v="0"/>
    <n v="0"/>
    <n v="2400"/>
    <n v="0"/>
    <n v="17400"/>
  </r>
  <r>
    <s v="202410-I_E-SCS160714-S423.xml"/>
    <s v="4.0"/>
    <s v="I"/>
    <s v="S"/>
    <s v="423"/>
    <s v="S423"/>
    <s v="FA9344A0-987F-4DE6-BD4E-79CB223BD583"/>
    <s v="2024-10-14T12:07:39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sellado de techumbre SC Satélite 003."/>
    <s v="12000.00"/>
    <n v="12000"/>
    <n v="12000"/>
    <n v="0"/>
    <n v="0"/>
    <n v="1920"/>
    <n v="0"/>
    <n v="13920"/>
  </r>
  <r>
    <s v="202410-I_E-SCS160714-S424.xml"/>
    <s v="4.0"/>
    <s v="I"/>
    <s v="S"/>
    <s v="424"/>
    <s v="S424"/>
    <s v="CDB695DC-1AF6-405B-87A5-9F8000F3FC59"/>
    <s v="2024-10-16T16:08:19"/>
    <x v="9"/>
    <s v="2024"/>
    <x v="0"/>
    <s v="SCS160714Q78"/>
    <s v="SADCAL CONSULTORIA Y SOLUCIONES INTEGRALES"/>
    <s v="GUBJ4810236FA"/>
    <s v="JORGE CARLOS SALVADOR GUTIERREZ Y BAHNSEN"/>
    <s v="PPD"/>
    <s v="99"/>
    <s v="G03"/>
    <s v="MXN"/>
    <n v="1"/>
    <s v="|- Paquete de 200 timbres aspel con clave de activación DXX950XXX746XX."/>
    <s v="525.00"/>
    <n v="525"/>
    <n v="525"/>
    <n v="0"/>
    <n v="0"/>
    <n v="84"/>
    <n v="0"/>
    <n v="609"/>
  </r>
  <r>
    <s v="202410-I_E-SCS160714-S425.xml"/>
    <s v="4.0"/>
    <s v="I"/>
    <s v="S"/>
    <s v="425"/>
    <s v="S425"/>
    <s v="D4A4430F-22F6-4D01-B044-3152AE62D359"/>
    <s v="2024-10-16T16:31:10"/>
    <x v="9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Octubre al 14 de Noviembre 2024, incluye respaldo de información."/>
    <s v="2599.00"/>
    <n v="2599"/>
    <n v="2599"/>
    <n v="0"/>
    <n v="0"/>
    <n v="415.84"/>
    <n v="0"/>
    <n v="3014.84"/>
  </r>
  <r>
    <s v="202410-I_E-SCS160714-S426.xml"/>
    <s v="4.0"/>
    <s v="I"/>
    <s v="S"/>
    <s v="426"/>
    <s v="S426"/>
    <s v="749ECE34-EE57-4240-B1CA-68B3B1FC02B3"/>
    <s v="2024-10-17T15:40:09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3."/>
    <s v="12000.00"/>
    <n v="12000"/>
    <n v="12000"/>
    <n v="0"/>
    <n v="0"/>
    <n v="1920"/>
    <n v="0"/>
    <n v="13920"/>
  </r>
  <r>
    <s v="202410-I_E-SCS160714-S428.xml"/>
    <s v="4.0"/>
    <s v="I"/>
    <s v="S"/>
    <s v="428"/>
    <s v="S428"/>
    <s v="FDFBE9E2-C98D-488F-8207-4D57BB6EF866"/>
    <s v="2024-10-25T12:09:13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5."/>
    <s v="8000.00"/>
    <n v="8000"/>
    <n v="8000"/>
    <n v="0"/>
    <n v="0"/>
    <n v="1280"/>
    <n v="0"/>
    <n v="9280"/>
  </r>
  <r>
    <s v="202410-I_E-SCS160714-S429.xml"/>
    <s v="4.0"/>
    <s v="I"/>
    <s v="S"/>
    <s v="429"/>
    <s v="S429"/>
    <s v="09DEC53F-EFCF-468B-B440-FC7FDB49CD57"/>
    <s v="2024-10-28T22:50:30"/>
    <x v="9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6."/>
    <s v="6000.00"/>
    <n v="6000"/>
    <n v="6000"/>
    <n v="0"/>
    <n v="0"/>
    <n v="960"/>
    <n v="0"/>
    <n v="6960"/>
  </r>
  <r>
    <s v="202410-P_E-SCS160714-SPAG86.xml"/>
    <s v="4.0"/>
    <s v="P"/>
    <s v="SPAG"/>
    <s v="86"/>
    <s v="SPAG86"/>
    <s v="75DD7D04-CC03-4F5F-BB3C-A79B33F75667"/>
    <s v="2024-10-17T10:21:38"/>
    <x v="9"/>
    <s v="2024"/>
    <x v="0"/>
    <s v="SCS160714Q78"/>
    <s v="SADCAL CONSULTORIA Y SOLUCIONES INTEGRALES"/>
    <s v="GUBJ4810236FA"/>
    <s v="JORGE CARLOS SALVADOR GUTIERREZ Y BAHNSEN"/>
    <s v=""/>
    <s v=""/>
    <s v="CP01"/>
    <s v="XXX"/>
    <n v="0"/>
    <s v="|- Pago"/>
    <s v="0"/>
    <n v="0"/>
    <n v="0"/>
    <n v="0"/>
    <n v="0"/>
    <n v="0"/>
    <n v="0"/>
    <n v="0"/>
  </r>
  <r>
    <s v="202410-P_E-SCS160714-SPAG87.xml"/>
    <s v="4.0"/>
    <s v="P"/>
    <s v="SPAG"/>
    <s v="87"/>
    <s v="SPAG87"/>
    <s v="AA9DDB37-D20A-43D0-94D0-50E9DD03F676"/>
    <s v="2024-10-18T16:10:25"/>
    <x v="9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10-P_E-SCS160714-SPAG88.xml"/>
    <s v="4.0"/>
    <s v="P"/>
    <s v="SPAG"/>
    <s v="88"/>
    <s v="SPAG88"/>
    <s v="06B9B867-D517-4EA6-85A5-4E3424DA2763"/>
    <s v="2024-10-18T16:11:47"/>
    <x v="9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10-P_E-SCS160714-SPAG89.xml"/>
    <s v="4.0"/>
    <s v="P"/>
    <s v="SPAG"/>
    <s v="89"/>
    <s v="SPAG89"/>
    <s v="AA9BE0E0-E3EF-4E35-B3D1-9D1045B4728E"/>
    <s v="2024-10-21T16:38:05"/>
    <x v="9"/>
    <s v="2024"/>
    <x v="0"/>
    <s v="SCS160714Q78"/>
    <s v="SADCAL CONSULTORIA Y SOLUCIONES INTEGRALES"/>
    <s v="NAVN770410AH8"/>
    <s v="NORMA NARVAEZ VASQUEZ"/>
    <s v=""/>
    <s v=""/>
    <s v="CP01"/>
    <s v="XXX"/>
    <n v="0"/>
    <s v="|- Pago"/>
    <s v="0"/>
    <n v="0"/>
    <n v="0"/>
    <n v="0"/>
    <n v="0"/>
    <n v="0"/>
    <n v="0"/>
    <n v="0"/>
  </r>
  <r>
    <s v="202411-I_E-SCS160714-S430.xml"/>
    <s v="4.0"/>
    <s v="I"/>
    <s v="S"/>
    <s v="430"/>
    <s v="S430"/>
    <s v="B2564A41-9676-406E-B3A2-640447799267"/>
    <s v="2024-11-01T13:54:58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7."/>
    <s v="6000.00"/>
    <n v="6000"/>
    <n v="6000"/>
    <n v="0"/>
    <n v="0"/>
    <n v="960"/>
    <n v="0"/>
    <n v="6960"/>
  </r>
  <r>
    <s v="202411-I_E-SCS160714-S431.xml"/>
    <s v="4.0"/>
    <s v="I"/>
    <s v="S"/>
    <s v="431"/>
    <s v="S431"/>
    <s v="F8F41C4E-4578-4206-A892-C2C33265DA48"/>
    <s v="2024-11-04T09:50:09"/>
    <x v="10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2741.12"/>
    <n v="2741.12"/>
    <n v="2741.12"/>
    <n v="0"/>
    <n v="0"/>
    <n v="438.58"/>
    <n v="0"/>
    <n v="3179.7"/>
  </r>
  <r>
    <s v="202411-I_E-SCS160714-S432.xml"/>
    <s v="4.0"/>
    <s v="I"/>
    <s v="S"/>
    <s v="432"/>
    <s v="S432"/>
    <s v="3F624332-D5AB-4DE2-AD5D-844C40FC3CB0"/>
    <s v="2024-11-04T13:07:26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8."/>
    <s v="9000.00"/>
    <n v="9000"/>
    <n v="9000"/>
    <n v="0"/>
    <n v="0"/>
    <n v="1440"/>
    <n v="0"/>
    <n v="10440"/>
  </r>
  <r>
    <s v="202411-I_E-SCS160714-S433.xml"/>
    <s v="4.0"/>
    <s v="I"/>
    <s v="S"/>
    <s v="433"/>
    <s v="S433"/>
    <s v="9A7BCB03-9953-419E-926E-C46D632F5012"/>
    <s v="2024-11-05T15:59:14"/>
    <x v="10"/>
    <s v="2024"/>
    <x v="0"/>
    <s v="SCS160714Q78"/>
    <s v="SADCAL CONSULTORIA Y SOLUCIONES INTEGRALES"/>
    <s v="BGX1306145Z3"/>
    <s v="BAHNSEN G"/>
    <s v="PPD"/>
    <s v="99"/>
    <s v="G03"/>
    <s v="MXN"/>
    <n v="1"/>
    <s v="|- Servicio de consultoría y tareas relacionadas del 1 de abril al 14 de junio y del 15 de Agosto al 30 de septiembre, así como entrega de la primera versión para la consulta remota de inventarios."/>
    <s v="30000.00"/>
    <n v="30000"/>
    <n v="30000"/>
    <n v="0"/>
    <n v="0"/>
    <n v="4800"/>
    <n v="0"/>
    <n v="34800"/>
  </r>
  <r>
    <s v="202411-I_E-SCS160714-S434.xml"/>
    <s v="4.0"/>
    <s v="I"/>
    <s v="S"/>
    <s v="434"/>
    <s v="S434"/>
    <s v="FD9B40DE-EAF2-4ECA-802E-F7FFAA05A846"/>
    <s v="2024-11-06T23:01:33"/>
    <x v="10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Octubre de 2024. Incluye los RFC QUOA5308042F9, QUPA890206JW7 y NUT970916NH6."/>
    <s v="5700.56"/>
    <n v="5700.56"/>
    <n v="5700.56"/>
    <n v="0"/>
    <n v="0"/>
    <n v="912.09"/>
    <n v="0"/>
    <n v="6612.6500000000005"/>
  </r>
  <r>
    <s v="202411-I_E-SCS160714-S435.xml"/>
    <s v="4.0"/>
    <s v="I"/>
    <s v="S"/>
    <s v="435"/>
    <s v="S435"/>
    <s v="58F46C68-7D0C-4908-963B-AD52147F698E"/>
    <s v="2024-11-08T13:09:05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en sistemas de sellado e impermeabilización Satélite 09."/>
    <s v="10000.00"/>
    <n v="10000"/>
    <n v="10000"/>
    <n v="0"/>
    <n v="0"/>
    <n v="1600"/>
    <n v="0"/>
    <n v="11600"/>
  </r>
  <r>
    <s v="202411-I_E-SCS160714-S436.xml"/>
    <s v="4.0"/>
    <s v="I"/>
    <s v="S"/>
    <s v="436"/>
    <s v="S436"/>
    <s v="918DBE71-6ECE-448D-8F28-0BB65A0871D6"/>
    <s v="2024-11-12T15:02:01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 de piso epoxico BA Xochimilco."/>
    <s v="3000.00"/>
    <n v="3000"/>
    <n v="3000"/>
    <n v="0"/>
    <n v="0"/>
    <n v="480"/>
    <n v="0"/>
    <n v="3480"/>
  </r>
  <r>
    <s v="202411-I_E-SCS160714-S437.xml"/>
    <s v="4.0"/>
    <s v="I"/>
    <s v="S"/>
    <s v="437"/>
    <s v="S437"/>
    <s v="81AD2636-940A-4594-A241-7DE043B6AC55"/>
    <s v="2024-11-13T15:20:45"/>
    <x v="10"/>
    <s v="2024"/>
    <x v="0"/>
    <s v="SCS160714Q78"/>
    <s v="SADCAL CONSULTORIA Y SOLUCIONES INTEGRALES"/>
    <s v="MUSJ720609RV8"/>
    <s v="JORGE OMAR MUSI SABBAGH"/>
    <s v="PUE"/>
    <s v="03"/>
    <s v="G03"/>
    <s v="MXN"/>
    <n v="1"/>
    <s v="|- Servicios de Contabilidad y fiscal diversos periodos."/>
    <s v="4310.34"/>
    <n v="4310.34"/>
    <n v="4310.34"/>
    <n v="0"/>
    <n v="0"/>
    <n v="689.66"/>
    <n v="0"/>
    <n v="5000"/>
  </r>
  <r>
    <s v="202411-I_E-SCS160714-S438.xml"/>
    <s v="4.0"/>
    <s v="I"/>
    <s v="S"/>
    <s v="438"/>
    <s v="S438"/>
    <s v="21ADAAB9-52D6-4E85-B224-4175895614FA"/>
    <s v="2024-11-14T12:08:16"/>
    <x v="10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Noviembre al 14 de Diciembre 2024, incluye respaldo de información."/>
    <s v="2599.00"/>
    <n v="2599"/>
    <n v="2599"/>
    <n v="0"/>
    <n v="0"/>
    <n v="415.84"/>
    <n v="0"/>
    <n v="3014.84"/>
  </r>
  <r>
    <s v="202411-I_E-SCS160714-S439.xml"/>
    <s v="4.0"/>
    <s v="I"/>
    <s v="S"/>
    <s v="439"/>
    <s v="S439"/>
    <s v="B12CA48F-B3F1-461D-BEBF-27A1C9727505"/>
    <s v="2024-11-15T10:56:48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los trabajos de Sello mecánico en BA Doctores (01)."/>
    <s v="6000.00"/>
    <n v="6000"/>
    <n v="6000"/>
    <n v="0"/>
    <n v="0"/>
    <n v="960"/>
    <n v="0"/>
    <n v="6960"/>
  </r>
  <r>
    <s v="202411-I_E-SCS160714-S441.xml"/>
    <s v="4.0"/>
    <s v="I"/>
    <s v="S"/>
    <s v="441"/>
    <s v="S441"/>
    <s v="9ECB7279-3835-421B-9EA5-8EA5EFBE10AD"/>
    <s v="2024-11-19T16:09:10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corrección en canalón perimetral, corrección sobrante lamina, derivación de anexo para descarga de agua pluvial.  |- Asesoria en revisión, corrección, limpieza y goteras. BAE Colonial Iztapalapa."/>
    <s v="10350.00"/>
    <n v="10350"/>
    <n v="10350"/>
    <n v="0"/>
    <n v="0"/>
    <n v="1656"/>
    <n v="0"/>
    <n v="12006"/>
  </r>
  <r>
    <s v="202411-I_E-SCS160714-S442.xml"/>
    <s v="4.0"/>
    <s v="I"/>
    <s v="S"/>
    <s v="442"/>
    <s v="S442"/>
    <s v="646F0965-6C2F-4C54-BB20-3E1588A17EB7"/>
    <s v="2024-11-22T17:32:07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ajos de impermeabilizante en BA Tulyehualco."/>
    <s v="12000.00"/>
    <n v="12000"/>
    <n v="12000"/>
    <n v="0"/>
    <n v="0"/>
    <n v="1920"/>
    <n v="0"/>
    <n v="13920"/>
  </r>
  <r>
    <s v="202411-I_E-SCS160714-S443.xml"/>
    <s v="4.0"/>
    <s v="I"/>
    <s v="S"/>
    <s v="443"/>
    <s v="S443"/>
    <s v="21B08CC5-5A78-44B2-9AEB-8B747045D6B7"/>
    <s v="2024-11-27T15:44:43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Suministro de material."/>
    <s v="3000.00"/>
    <n v="3000"/>
    <n v="3000"/>
    <n v="0"/>
    <n v="0"/>
    <n v="480"/>
    <n v="0"/>
    <n v="3480"/>
  </r>
  <r>
    <s v="202411-I_E-SCS160714-S444.xml"/>
    <s v="4.0"/>
    <s v="I"/>
    <s v="S"/>
    <s v="444"/>
    <s v="S444"/>
    <s v="0980A85D-8DE9-4C65-A2C6-4665E5104965"/>
    <s v="2024-11-29T15:26:05"/>
    <x v="10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reparación de tubo de aguas pluviales y reparación en oficina sobre Walmart Felix Cuevas."/>
    <s v="11500.00"/>
    <n v="11500"/>
    <n v="11500"/>
    <n v="0"/>
    <n v="0"/>
    <n v="1840"/>
    <n v="0"/>
    <n v="13340"/>
  </r>
  <r>
    <s v="202411-P_E-SCS160714-SPAG90.xml"/>
    <s v="4.0"/>
    <s v="P"/>
    <s v="SPAG"/>
    <s v="90"/>
    <s v="SPAG90"/>
    <s v="0559C2B8-DE1F-4069-9B12-5E925C829E0E"/>
    <s v="2024-11-07T10:40:13"/>
    <x v="10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11-P_E-SCS160714-SPAG91.xml"/>
    <s v="4.0"/>
    <s v="P"/>
    <s v="SPAG"/>
    <s v="91"/>
    <s v="SPAG91"/>
    <s v="116958AA-9A96-4D20-BAA7-21762580D4CA"/>
    <s v="2024-11-15T11:30:22"/>
    <x v="10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s v="202411-P_E-SCS160714-SPAG92.xml"/>
    <s v="4.0"/>
    <s v="P"/>
    <s v="SPAG"/>
    <s v="92"/>
    <s v="SPAG92"/>
    <s v="F9155104-38DF-42A8-905F-AF63DA18F5A7"/>
    <s v="2024-11-29T14:42:16"/>
    <x v="10"/>
    <s v="2024"/>
    <x v="0"/>
    <s v="SCS160714Q78"/>
    <s v="SADCAL CONSULTORIA Y SOLUCIONES INTEGRALES"/>
    <s v="NAVN770410AH8"/>
    <s v="NORMA NARVAEZ VASQUEZ"/>
    <s v=""/>
    <s v=""/>
    <s v="CP01"/>
    <s v="XXX"/>
    <n v="0"/>
    <s v="|- Pago"/>
    <s v="0"/>
    <n v="0"/>
    <n v="0"/>
    <n v="0"/>
    <n v="0"/>
    <n v="0"/>
    <n v="0"/>
    <n v="0"/>
  </r>
  <r>
    <s v="202412-I_E-SCS160714-S445.xml"/>
    <s v="4.0"/>
    <s v="I"/>
    <s v="S"/>
    <s v="445"/>
    <s v="S445"/>
    <s v="941BD8D3-DC74-46AF-BADA-751742FED077"/>
    <s v="2024-12-09T11:01:35"/>
    <x v="11"/>
    <s v="2024"/>
    <x v="0"/>
    <s v="SCS160714Q78"/>
    <s v="SADCAL CONSULTORIA Y SOLUCIONES INTEGRALES"/>
    <s v="AME860107KD9"/>
    <s v="SICONT MEX"/>
    <s v="PUE"/>
    <s v="03"/>
    <s v="G03"/>
    <s v="MXN"/>
    <n v="1"/>
    <s v="|- COMISIONES"/>
    <s v="4068.02"/>
    <n v="4068.02"/>
    <n v="4068.02"/>
    <n v="0"/>
    <n v="0"/>
    <n v="650.88"/>
    <n v="0"/>
    <n v="4718.8999999999996"/>
  </r>
  <r>
    <s v="202412-I_E-SCS160714-S446.xml"/>
    <s v="4.0"/>
    <s v="I"/>
    <s v="S"/>
    <s v="446"/>
    <s v="S446"/>
    <s v="62F5A20D-19F1-4899-9E98-C6F75A196257"/>
    <s v="2024-12-11T18:18:02"/>
    <x v="11"/>
    <s v="2024"/>
    <x v="0"/>
    <s v="SCS160714Q78"/>
    <s v="SADCAL CONSULTORIA Y SOLUCIONES INTEGRALES"/>
    <s v="ABL141009RT6"/>
    <s v="ABBA BIBLES LUXURY"/>
    <s v="PPD"/>
    <s v="99"/>
    <s v="G03"/>
    <s v="MXN"/>
    <n v="1"/>
    <s v="|- Paquete de 200 timbres aspel con clave DXX950XXX455XX."/>
    <s v="525.00"/>
    <n v="525"/>
    <n v="525"/>
    <n v="15.75"/>
    <n v="0"/>
    <n v="81.48"/>
    <n v="0"/>
    <n v="590.73"/>
  </r>
  <r>
    <s v="202412-I_E-SCS160714-S447.xml"/>
    <s v="4.0"/>
    <s v="I"/>
    <s v="S"/>
    <s v="447"/>
    <s v="S447"/>
    <s v="4CAB43F3-B0F1-4D1E-8AF6-0A200B4FBD57"/>
    <s v="2024-12-12T01:07:09"/>
    <x v="11"/>
    <s v="2024"/>
    <x v="0"/>
    <s v="SCS160714Q78"/>
    <s v="SADCAL CONSULTORIA Y SOLUCIONES INTEGRALES"/>
    <s v="NUT970916NH6"/>
    <s v="NUTRIDELMAR"/>
    <s v="PUE"/>
    <s v="03"/>
    <s v="G03"/>
    <s v="MXN"/>
    <n v="1"/>
    <s v="|- Servicios de contabilidad y declaraciones fiscales, nómina y expedientes de recursos humanos para el corporativo Nutridelmar correspondientes al mes de Noviembre de 2024. Incluye los RFC QUOA5308042F9, QUPA890206JW7 y NUT970916NH6."/>
    <s v="5700.56"/>
    <n v="5700.56"/>
    <n v="5700.56"/>
    <n v="0"/>
    <n v="0"/>
    <n v="912.09"/>
    <n v="0"/>
    <n v="6612.6500000000005"/>
  </r>
  <r>
    <s v="202412-I_E-SCS160714-S448.xml"/>
    <s v="4.0"/>
    <s v="I"/>
    <s v="S"/>
    <s v="448"/>
    <s v="S448"/>
    <s v="63A76631-D869-4861-947A-1C2E5A71E924"/>
    <s v="2024-12-13T23:42:51"/>
    <x v="11"/>
    <s v="2024"/>
    <x v="0"/>
    <s v="SCS160714Q78"/>
    <s v="SADCAL CONSULTORIA Y SOLUCIONES INTEGRALES"/>
    <s v="BGX1306145Z3"/>
    <s v="BAHNSEN G"/>
    <s v="PPD"/>
    <s v="99"/>
    <s v="G03"/>
    <s v="MXN"/>
    <n v="1"/>
    <s v="|- Suscripción mensual servidor virtual plan Profesional, vigencia del 15 de Diciembre 2024 al 14 de Enero 2025, incluye respaldo de información."/>
    <s v="2599.00"/>
    <n v="2599"/>
    <n v="2599"/>
    <n v="0"/>
    <n v="0"/>
    <n v="415.84"/>
    <n v="0"/>
    <n v="3014.84"/>
  </r>
  <r>
    <s v="202412-I_E-SCS160714-S449.xml"/>
    <s v="4.0"/>
    <s v="I"/>
    <s v="S"/>
    <s v="449"/>
    <s v="S449"/>
    <s v="A6FD49A9-9E15-4480-8289-747C23F1738B"/>
    <s v="2024-12-14T08:30:39"/>
    <x v="1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pintura en BA Villa Coapa (a cuenta)"/>
    <s v="5000.00"/>
    <n v="5000"/>
    <n v="5000"/>
    <n v="0"/>
    <n v="0"/>
    <n v="800"/>
    <n v="0"/>
    <n v="5800"/>
  </r>
  <r>
    <s v="202412-I_E-SCS160714-S450.xml"/>
    <s v="4.0"/>
    <s v="I"/>
    <s v="S"/>
    <s v="450"/>
    <s v="S450"/>
    <s v="86EF0A4D-1CB0-427C-9681-98AF28582C4F"/>
    <s v="2024-12-16T23:26:10"/>
    <x v="1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de pintura en BA Villa Coapa.  |- Asesoria en los trabajos de Sello mecánico en BA Doctores (02).  |- Asesoria en trabajos de mantenimiento en Walmart Express Cuernavaca (a cuenta 01)."/>
    <s v="20000.00"/>
    <n v="20000"/>
    <n v="20000"/>
    <n v="0"/>
    <n v="0"/>
    <n v="3200"/>
    <n v="0"/>
    <n v="23200"/>
  </r>
  <r>
    <s v="202412-I_E-SCS160714-S451.xml"/>
    <s v="4.0"/>
    <s v="I"/>
    <s v="S"/>
    <s v="451"/>
    <s v="S451"/>
    <s v="6A5365C7-D850-4960-94EA-EC9956114761"/>
    <s v="2024-12-19T22:22:03"/>
    <x v="1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BAE San Lorenzo 01."/>
    <s v="10000.00"/>
    <n v="10000"/>
    <n v="10000"/>
    <n v="0"/>
    <n v="0"/>
    <n v="1600"/>
    <n v="0"/>
    <n v="11600"/>
  </r>
  <r>
    <s v="202412-I_E-SCS160714-S453.xml"/>
    <s v="4.0"/>
    <s v="I"/>
    <s v="S"/>
    <s v="453"/>
    <s v="S453"/>
    <s v="FC8C4974-DFB4-4EFD-92DB-24E6F184A38E"/>
    <s v="2024-12-25T18:45:50"/>
    <x v="11"/>
    <s v="2024"/>
    <x v="0"/>
    <s v="SCS160714Q78"/>
    <s v="SADCAL CONSULTORIA Y SOLUCIONES INTEGRALES"/>
    <s v="TIC090227S90"/>
    <s v="TOBSA INGENIERIA CIVIL"/>
    <s v="PUE"/>
    <s v="03"/>
    <s v="G03"/>
    <s v="MXN"/>
    <n v="1"/>
    <s v="|- Instalación, configuración y traducción de información sobre el sistema Aspel-NOI v11.0"/>
    <s v="1400.00"/>
    <n v="1400"/>
    <n v="1400"/>
    <n v="0"/>
    <n v="0"/>
    <n v="224"/>
    <n v="0"/>
    <n v="1624"/>
  </r>
  <r>
    <s v="202412-I_E-SCS160714-S455.xml"/>
    <s v="4.0"/>
    <s v="I"/>
    <s v="S"/>
    <s v="455"/>
    <s v="S455"/>
    <s v="4B6E2A69-3B04-4CA4-945D-33AFDB222655"/>
    <s v="2024-12-27T21:50:54"/>
    <x v="1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para Walmart Revolución."/>
    <s v="11150.00"/>
    <n v="11150"/>
    <n v="11150"/>
    <n v="0"/>
    <n v="0"/>
    <n v="1784"/>
    <n v="0"/>
    <n v="12934"/>
  </r>
  <r>
    <s v="202412-I_E-SCS160714-S456.xml"/>
    <s v="4.0"/>
    <s v="I"/>
    <s v="S"/>
    <s v="456"/>
    <s v="S456"/>
    <s v="455C2D08-84B4-4C98-9286-582C508FC1A6"/>
    <s v="2024-12-31T11:20:30"/>
    <x v="11"/>
    <s v="2024"/>
    <x v="1"/>
    <s v="SCS160714Q78"/>
    <s v="SADCAL CONSULTORIA Y SOLUCIONES INTEGRALES"/>
    <s v="MAPV740707116"/>
    <s v="VERONICA MARTINEZ PEREZ"/>
    <s v="PUE"/>
    <s v="03"/>
    <s v="G03"/>
    <s v="MXN"/>
    <n v="1"/>
    <s v="|- Asesoria en Trabajos en BAE San Lorenzo (a cuenta)"/>
    <s v="15000.00"/>
    <n v="15000"/>
    <n v="15000"/>
    <n v="0"/>
    <n v="0"/>
    <n v="2400"/>
    <n v="0"/>
    <n v="17400"/>
  </r>
  <r>
    <s v="202412-P_E-SCS160714-SPAG93.xml"/>
    <s v="4.0"/>
    <s v="P"/>
    <s v="SPAG"/>
    <s v="93"/>
    <s v="SPAG93"/>
    <s v="86E819F5-DC3D-416D-81A4-D298B65B3215"/>
    <s v="2024-12-13T23:41:10"/>
    <x v="11"/>
    <s v="2024"/>
    <x v="0"/>
    <s v="SCS160714Q78"/>
    <s v="SADCAL CONSULTORIA Y SOLUCIONES INTEGRALES"/>
    <s v="ABL141009RT6"/>
    <s v="ABBA BIBLES LUXURY"/>
    <s v=""/>
    <s v=""/>
    <s v="CP01"/>
    <s v="XXX"/>
    <n v="0"/>
    <s v="|- Pago"/>
    <s v="0"/>
    <n v="0"/>
    <n v="0"/>
    <n v="0"/>
    <n v="0"/>
    <n v="0"/>
    <n v="0"/>
    <n v="0"/>
  </r>
  <r>
    <s v="202412-P_E-SCS160714-SPAG94.xml"/>
    <s v="4.0"/>
    <s v="P"/>
    <s v="SPAG"/>
    <s v="94"/>
    <s v="SPAG94"/>
    <s v="6CC31C20-BE1F-48AD-B246-215EA2034C9D"/>
    <s v="2024-12-18T14:03:22"/>
    <x v="11"/>
    <s v="2024"/>
    <x v="0"/>
    <s v="SCS160714Q78"/>
    <s v="SADCAL CONSULTORIA Y SOLUCIONES INTEGRALES"/>
    <s v="BGX1306145Z3"/>
    <s v="BAHNSEN G"/>
    <s v=""/>
    <s v=""/>
    <s v="CP01"/>
    <s v="XXX"/>
    <n v="0"/>
    <s v="|- Pago"/>
    <s v="0"/>
    <n v="0"/>
    <n v="0"/>
    <n v="0"/>
    <n v="0"/>
    <n v="0"/>
    <n v="0"/>
    <n v="0"/>
  </r>
  <r>
    <m/>
    <m/>
    <m/>
    <m/>
    <m/>
    <m/>
    <m/>
    <m/>
    <x v="12"/>
    <m/>
    <x v="2"/>
    <m/>
    <m/>
    <m/>
    <m/>
    <m/>
    <m/>
    <m/>
    <m/>
    <m/>
    <m/>
    <m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40">
  <r>
    <s v="2024-01_FA_202302707380.pdf"/>
    <s v="-"/>
    <s v="I"/>
    <s v="-"/>
    <s v="-"/>
    <s v="FA_202302707380"/>
    <s v="-"/>
    <d v="2024-01-25T00:00:00"/>
    <x v="0"/>
    <n v="2024"/>
    <x v="0"/>
    <x v="0"/>
    <x v="0"/>
    <s v="SCS160714Q78"/>
    <s v="SADCAL CONSULTORIA Y SOLUCIONES INTEGRALES"/>
    <s v="-"/>
    <s v="04"/>
    <s v="-"/>
    <s v="MXN"/>
    <n v="1"/>
    <x v="0"/>
    <s v="|- 90010289 - Servidor Virtual Cloud L"/>
    <n v="820"/>
    <n v="820"/>
    <n v="706.9"/>
    <n v="0"/>
    <n v="0"/>
    <n v="0"/>
    <n v="113.10000000000002"/>
    <n v="0"/>
    <n v="0"/>
    <n v="0"/>
    <n v="0"/>
    <n v="0"/>
    <n v="820"/>
    <m/>
  </r>
  <r>
    <s v="2024-01_FA_202302709071.pdf"/>
    <s v="-"/>
    <s v="I"/>
    <s v="-"/>
    <s v="-"/>
    <s v="FA_202302709071"/>
    <s v="-"/>
    <d v="2024-01-26T00:00:00"/>
    <x v="0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1760"/>
    <n v="1760"/>
    <n v="1517.24"/>
    <n v="0"/>
    <n v="0"/>
    <n v="0"/>
    <n v="242.76"/>
    <n v="0"/>
    <n v="0"/>
    <n v="0"/>
    <n v="0"/>
    <n v="0"/>
    <n v="1760"/>
    <m/>
  </r>
  <r>
    <s v="2024-01_136758671727.pdf"/>
    <s v="-"/>
    <s v="I"/>
    <s v="-"/>
    <s v="-"/>
    <s v="136758671727"/>
    <s v="-"/>
    <d v="2024-01-31T00:00:00"/>
    <x v="0"/>
    <n v="2024"/>
    <x v="0"/>
    <x v="1"/>
    <x v="1"/>
    <s v="SCS160714Q78"/>
    <s v="SADCAL CONSULTORIA Y SOLUCIONES INTEGRALES"/>
    <s v="-"/>
    <s v="28"/>
    <s v="-"/>
    <s v="MXN"/>
    <n v="1"/>
    <x v="1"/>
    <s v="|- Unlock BattlePass SP.Reward II"/>
    <n v="1119.83"/>
    <n v="1119.83"/>
    <n v="1119.83"/>
    <n v="0"/>
    <n v="0"/>
    <n v="0"/>
    <n v="179.17"/>
    <n v="0"/>
    <n v="0"/>
    <n v="0"/>
    <n v="0"/>
    <n v="0"/>
    <n v="1299"/>
    <m/>
  </r>
  <r>
    <s v="2024-01_136758671728.pdf"/>
    <s v="-"/>
    <s v="I"/>
    <s v="-"/>
    <s v="-"/>
    <s v="136758671728"/>
    <s v="-"/>
    <d v="2024-01-31T00:00:00"/>
    <x v="0"/>
    <n v="2024"/>
    <x v="0"/>
    <x v="1"/>
    <x v="1"/>
    <s v="SCS160714Q78"/>
    <s v="SADCAL CONSULTORIA Y SOLUCIONES INTEGRALES"/>
    <s v="-"/>
    <s v="28"/>
    <s v="-"/>
    <s v="MXN"/>
    <n v="1"/>
    <x v="1"/>
    <s v="|- Unlock BattlePass SP. Reward I"/>
    <n v="214.66"/>
    <n v="214.66"/>
    <n v="214.66"/>
    <n v="0"/>
    <n v="0"/>
    <n v="0"/>
    <n v="34.340000000000003"/>
    <n v="0"/>
    <n v="0"/>
    <n v="0"/>
    <n v="0"/>
    <n v="0"/>
    <n v="249"/>
    <m/>
  </r>
  <r>
    <s v="2024-01_166755348125.pdf"/>
    <s v="-"/>
    <s v="I"/>
    <s v="-"/>
    <s v="-"/>
    <s v="166755348125"/>
    <s v="-"/>
    <d v="2024-01-22T00:00:00"/>
    <x v="0"/>
    <n v="2024"/>
    <x v="0"/>
    <x v="1"/>
    <x v="1"/>
    <s v="SCS160714Q78"/>
    <s v="SADCAL CONSULTORIA Y SOLUCIONES INTEGRALES"/>
    <s v="-"/>
    <s v="28"/>
    <s v="-"/>
    <s v="MXN"/>
    <n v="1"/>
    <x v="1"/>
    <s v="|- Winter BP SP Reward I Unlock"/>
    <n v="21.55"/>
    <n v="21.55"/>
    <n v="21.55"/>
    <n v="0"/>
    <n v="0"/>
    <n v="0"/>
    <n v="3.45"/>
    <n v="0"/>
    <n v="0"/>
    <n v="0"/>
    <n v="0"/>
    <n v="0"/>
    <n v="25"/>
    <m/>
  </r>
  <r>
    <s v="2024-01_166755348126.pdf"/>
    <s v="-"/>
    <s v="I"/>
    <s v="-"/>
    <s v="-"/>
    <s v="166755348126"/>
    <s v="-"/>
    <d v="2024-01-22T00:00:00"/>
    <x v="0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"/>
    <n v="21.55"/>
    <n v="21.55"/>
    <n v="21.55"/>
    <n v="0"/>
    <n v="0"/>
    <n v="0"/>
    <n v="3.45"/>
    <n v="0"/>
    <n v="0"/>
    <n v="0"/>
    <n v="0"/>
    <n v="0"/>
    <n v="25"/>
    <m/>
  </r>
  <r>
    <s v="2024-01_192752577556.pdf"/>
    <s v="-"/>
    <s v="I"/>
    <s v="-"/>
    <s v="-"/>
    <s v="192752577556"/>
    <s v="-"/>
    <d v="2024-01-16T00:00:00"/>
    <x v="0"/>
    <n v="2024"/>
    <x v="0"/>
    <x v="1"/>
    <x v="1"/>
    <s v="SCS160714Q78"/>
    <s v="SADCAL CONSULTORIA Y SOLUCIONES INTEGRALES"/>
    <s v="-"/>
    <s v="28"/>
    <s v="-"/>
    <s v="MXN"/>
    <n v="1"/>
    <x v="1"/>
    <s v="|- Unlock BattlePass SP. Reward I"/>
    <n v="214.66"/>
    <n v="214.66"/>
    <n v="214.66"/>
    <n v="0"/>
    <n v="0"/>
    <n v="0"/>
    <n v="34.340000000000003"/>
    <n v="0"/>
    <n v="0"/>
    <n v="0"/>
    <n v="0"/>
    <n v="0"/>
    <n v="249"/>
    <m/>
  </r>
  <r>
    <s v="2024-01_203757985226.pdf"/>
    <s v="-"/>
    <s v="I"/>
    <s v="-"/>
    <s v="-"/>
    <s v="203757985226"/>
    <s v="-"/>
    <d v="2024-01-29T00:00:00"/>
    <x v="0"/>
    <n v="2024"/>
    <x v="0"/>
    <x v="1"/>
    <x v="1"/>
    <s v="SCS160714Q78"/>
    <s v="SADCAL CONSULTORIA Y SOLUCIONES INTEGRALES"/>
    <s v="-"/>
    <s v="28"/>
    <s v="-"/>
    <s v="MXN"/>
    <n v="1"/>
    <x v="1"/>
    <s v="|- Winter BP SP Reward II Unlock"/>
    <n v="214.66"/>
    <n v="214.66"/>
    <n v="214.66"/>
    <n v="0"/>
    <n v="0"/>
    <n v="0"/>
    <n v="34.340000000000003"/>
    <n v="0"/>
    <n v="0"/>
    <n v="0"/>
    <n v="0"/>
    <n v="0"/>
    <n v="249"/>
    <m/>
  </r>
  <r>
    <s v="2024-01_203757985227.pdf"/>
    <s v="-"/>
    <s v="I"/>
    <s v="-"/>
    <s v="-"/>
    <s v="203757985227"/>
    <s v="-"/>
    <d v="2024-01-29T00:00:00"/>
    <x v="0"/>
    <n v="2024"/>
    <x v="0"/>
    <x v="1"/>
    <x v="1"/>
    <s v="SCS160714Q78"/>
    <s v="SADCAL CONSULTORIA Y SOLUCIONES INTEGRALES"/>
    <s v="-"/>
    <s v="28"/>
    <s v="-"/>
    <s v="MXN"/>
    <n v="1"/>
    <x v="1"/>
    <s v="|- Winter Season AP Package"/>
    <n v="42.24"/>
    <n v="42.24"/>
    <n v="42.24"/>
    <n v="0"/>
    <n v="0"/>
    <n v="0"/>
    <n v="6.76"/>
    <n v="0"/>
    <n v="0"/>
    <n v="0"/>
    <n v="0"/>
    <n v="0"/>
    <n v="49"/>
    <m/>
  </r>
  <r>
    <s v="202401-I_E-AME860107-A770951.xml"/>
    <s v="4.0"/>
    <s v="I"/>
    <s v="A"/>
    <s v="770951"/>
    <s v="A770951"/>
    <s v="FD82B532-EFF3-4B20-AE94-AB73228B86AA"/>
    <s v="2024-01-10T01:00:00"/>
    <x v="0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400 Timbres"/>
    <s v="442.00"/>
    <n v="442"/>
    <n v="442"/>
    <n v="0"/>
    <n v="0"/>
    <n v="0"/>
    <n v="70.72"/>
    <n v="0"/>
    <n v="0"/>
    <n v="0"/>
    <n v="0"/>
    <n v="0"/>
    <n v="512.72"/>
    <m/>
  </r>
  <r>
    <s v="202401-I_E-AME860107-A770964.xml"/>
    <s v="4.0"/>
    <s v="I"/>
    <s v="A"/>
    <s v="770964"/>
    <s v="A770964"/>
    <s v="5E089E06-DCB3-45F6-B4DD-74430545C623"/>
    <s v="2024-01-10T01:00:00"/>
    <x v="0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50 Timbres"/>
    <s v="175.00"/>
    <n v="175"/>
    <n v="175"/>
    <n v="0"/>
    <n v="0"/>
    <n v="0"/>
    <n v="28"/>
    <n v="0"/>
    <n v="0"/>
    <n v="0"/>
    <n v="0"/>
    <n v="0"/>
    <n v="203"/>
    <m/>
  </r>
  <r>
    <s v="202401-I_E-AME860107-A775855.xml"/>
    <s v="4.0"/>
    <s v="I"/>
    <s v="A"/>
    <s v="775855"/>
    <s v="A775855"/>
    <s v="80F2CBEF-C597-413D-BEC9-96EC63336C50"/>
    <s v="2024-01-12T01:00:00"/>
    <x v="0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400 Timbres"/>
    <s v="442.00"/>
    <n v="442"/>
    <n v="442"/>
    <n v="0"/>
    <n v="0"/>
    <n v="0"/>
    <n v="70.72"/>
    <n v="0"/>
    <n v="0"/>
    <n v="0"/>
    <n v="0"/>
    <n v="0"/>
    <n v="512.72"/>
    <m/>
  </r>
  <r>
    <s v="202401-I_E-AME860107-A816057.xml"/>
    <s v="4.0"/>
    <s v="I"/>
    <s v="A"/>
    <s v="816057"/>
    <s v="A816057"/>
    <s v="B338646A-0602-464B-B9DB-E47F79287DDE"/>
    <s v="2024-01-30T01:00:00"/>
    <x v="0"/>
    <s v="2024"/>
    <x v="0"/>
    <x v="2"/>
    <x v="2"/>
    <s v="SCS160714Q78"/>
    <s v="SADCAL CONSULTORIA Y SOLUCIONES INTEGRALES"/>
    <s v="PUE"/>
    <s v="04"/>
    <s v="G01"/>
    <s v="MXN"/>
    <n v="1"/>
    <x v="2"/>
    <s v="|- 1 Actualización Sistema Base Aspel-COI 10.0 (Incluye 1 Usuario)  |- 1 Usuario(s) Adicional(es) Nuevo(s) Aspel-COI  |- 1 Usuario(s) Adicional(es) de Actualización Aspel-COI 10.0"/>
    <s v="8287.64"/>
    <n v="8287.64"/>
    <n v="8287.64"/>
    <n v="0"/>
    <n v="0"/>
    <n v="0"/>
    <n v="1326.01"/>
    <n v="0"/>
    <n v="0"/>
    <n v="0"/>
    <n v="0"/>
    <n v="0"/>
    <n v="9613.65"/>
    <m/>
  </r>
  <r>
    <s v="202401-I_E-AME860107-A817611.xml"/>
    <s v="4.0"/>
    <s v="I"/>
    <s v="A"/>
    <s v="817611"/>
    <s v="A817611"/>
    <s v="0C57456C-08E1-4151-915F-977809C5F71D"/>
    <s v="2024-01-30T01:00:00"/>
    <x v="0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10,000 Timbres"/>
    <s v="4600.00"/>
    <n v="4600"/>
    <n v="4600"/>
    <n v="0"/>
    <n v="0"/>
    <n v="0"/>
    <n v="736"/>
    <n v="0"/>
    <n v="0"/>
    <n v="0"/>
    <n v="0"/>
    <n v="0"/>
    <n v="5336"/>
    <m/>
  </r>
  <r>
    <s v="202401-I_E-DLI931201-LWFM2406529.xml"/>
    <s v="4.0"/>
    <s v="I"/>
    <s v="LWFM"/>
    <s v="2406529"/>
    <s v="LWFM2406529"/>
    <s v="64776BEB-1BEE-5FBC-9A28-3C1C466DF289"/>
    <s v="2024-01-31T20:39:03"/>
    <x v="0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1.21"/>
    <n v="111.21"/>
    <n v="111.21"/>
    <n v="0"/>
    <n v="0"/>
    <n v="0"/>
    <n v="17.79"/>
    <n v="0"/>
    <n v="0"/>
    <n v="0"/>
    <n v="0"/>
    <n v="0"/>
    <n v="129"/>
    <m/>
  </r>
  <r>
    <s v="202401-I_E-DLI931201-LWFM2406532.xml"/>
    <s v="4.0"/>
    <s v="I"/>
    <s v="LWFM"/>
    <s v="2406532"/>
    <s v="LWFM2406532"/>
    <s v="A865E8EE-66DB-5819-923E-8EF7E191CF1C"/>
    <s v="2024-01-31T20:41:09"/>
    <x v="0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1-I_E-DLI931201-LWFM2406534.xml"/>
    <s v="4.0"/>
    <s v="I"/>
    <s v="LWFM"/>
    <s v="2406534"/>
    <s v="LWFM2406534"/>
    <s v="0FFD36A3-6581-5F8D-81E3-0B8E4431154D"/>
    <s v="2024-01-31T20:42:07"/>
    <x v="0"/>
    <s v="2024"/>
    <x v="0"/>
    <x v="3"/>
    <x v="3"/>
    <s v="SCS160714Q78"/>
    <s v="SADCAL CONSULTORIA Y SOLUCIONES INTEGRALES"/>
    <s v="PPD"/>
    <s v="99"/>
    <s v="G03"/>
    <s v="MXN"/>
    <n v="1"/>
    <x v="1"/>
    <s v="|- CONSUMO RESTAURANTE"/>
    <s v="258.36"/>
    <n v="258.36"/>
    <n v="258.36"/>
    <n v="0"/>
    <n v="0"/>
    <n v="0"/>
    <n v="41.34"/>
    <n v="0"/>
    <n v="0"/>
    <n v="0"/>
    <n v="0"/>
    <n v="0"/>
    <n v="299.70000000000005"/>
    <m/>
  </r>
  <r>
    <s v="202401-I_E-DLI931201-LWFM2406536.xml"/>
    <s v="4.0"/>
    <s v="I"/>
    <s v="LWFM"/>
    <s v="2406536"/>
    <s v="LWFM2406536"/>
    <s v="E57452F9-69B4-56D7-8B81-25440D25F722"/>
    <s v="2024-01-31T20:42:48"/>
    <x v="0"/>
    <s v="2024"/>
    <x v="0"/>
    <x v="3"/>
    <x v="3"/>
    <s v="SCS160714Q78"/>
    <s v="SADCAL CONSULTORIA Y SOLUCIONES INTEGRALES"/>
    <s v="PUE"/>
    <s v="01"/>
    <s v="G03"/>
    <s v="MXN"/>
    <n v="1"/>
    <x v="1"/>
    <s v="|- CONSUMO RESTAURANTE"/>
    <s v="38.02"/>
    <n v="38.020000000000003"/>
    <n v="38.020000000000003"/>
    <n v="0"/>
    <n v="0"/>
    <n v="0"/>
    <n v="6.08"/>
    <n v="0"/>
    <n v="0"/>
    <n v="0"/>
    <n v="0"/>
    <n v="0"/>
    <n v="44.1"/>
    <m/>
  </r>
  <r>
    <s v="202401-I_E-DLI931201-LWFM2406540.xml"/>
    <s v="4.0"/>
    <s v="I"/>
    <s v="LWFM"/>
    <s v="2406540"/>
    <s v="LWFM2406540"/>
    <s v="1F206B17-2779-582F-A048-82DD59D11A12"/>
    <s v="2024-01-31T20:45:13"/>
    <x v="0"/>
    <s v="2024"/>
    <x v="0"/>
    <x v="3"/>
    <x v="3"/>
    <s v="SCS160714Q78"/>
    <s v="SADCAL CONSULTORIA Y SOLUCIONES INTEGRALES"/>
    <s v="PUE"/>
    <s v="04"/>
    <s v="G03"/>
    <s v="MXN"/>
    <n v="1"/>
    <x v="1"/>
    <s v="|- CONSUMO RESTAURANTE"/>
    <s v="418.97"/>
    <n v="418.97"/>
    <n v="418.97"/>
    <n v="0"/>
    <n v="0"/>
    <n v="0"/>
    <n v="67.040000000000006"/>
    <n v="0"/>
    <n v="0"/>
    <n v="0"/>
    <n v="0"/>
    <n v="0"/>
    <n v="486.01000000000005"/>
    <m/>
  </r>
  <r>
    <s v="202401-I_E-DLI931201-LWFM2406550.xml"/>
    <s v="4.0"/>
    <s v="I"/>
    <s v="LWFM"/>
    <s v="2406550"/>
    <s v="LWFM2406550"/>
    <s v="ED02F868-A3EA-52BD-83B4-F6E3C14D57DF"/>
    <s v="2024-01-31T20:52:29"/>
    <x v="0"/>
    <s v="2024"/>
    <x v="0"/>
    <x v="3"/>
    <x v="3"/>
    <s v="SCS160714Q78"/>
    <s v="SADCAL CONSULTORIA Y SOLUCIONES INTEGRALES"/>
    <s v="PUE"/>
    <s v="01"/>
    <s v="G03"/>
    <s v="MXN"/>
    <n v="1"/>
    <x v="1"/>
    <s v="|- CONSUMO RESTAURANTE"/>
    <s v="815.52"/>
    <n v="815.52"/>
    <n v="815.52"/>
    <n v="0"/>
    <n v="0"/>
    <n v="0"/>
    <n v="130.47999999999999"/>
    <n v="0"/>
    <n v="0"/>
    <n v="0"/>
    <n v="0"/>
    <n v="0"/>
    <n v="946"/>
    <m/>
  </r>
  <r>
    <s v="202401-I_E-IEA120222-FFNZ4989.xml"/>
    <s v="4.0"/>
    <s v="I"/>
    <s v="FFNZ"/>
    <s v="4989"/>
    <s v="FFNZ4989"/>
    <s v="0E4FAE34-D65F-4F9B-86B2-9CF98B92720D"/>
    <s v="2024-01-06T21:28:06"/>
    <x v="0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84.48"/>
    <n v="284.48"/>
    <n v="284.48"/>
    <n v="0"/>
    <n v="0"/>
    <n v="0"/>
    <n v="45.52"/>
    <n v="0"/>
    <n v="0"/>
    <n v="0"/>
    <n v="0"/>
    <n v="0"/>
    <n v="330"/>
    <m/>
  </r>
  <r>
    <s v="202401-I_E-IEA120222-FFNZ5264.xml"/>
    <s v="4.0"/>
    <s v="I"/>
    <s v="FFNZ"/>
    <s v="5264"/>
    <s v="FFNZ5264"/>
    <s v="8015A566-98F7-46F4-81C7-51AB1392BD17"/>
    <s v="2024-01-31T20:18:24"/>
    <x v="0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74.14"/>
    <n v="274.14"/>
    <n v="274.14"/>
    <n v="0"/>
    <n v="0"/>
    <n v="0"/>
    <n v="43.86"/>
    <n v="0"/>
    <n v="0"/>
    <n v="0"/>
    <n v="0"/>
    <n v="0"/>
    <n v="318"/>
    <m/>
  </r>
  <r>
    <s v="202401-I_E-IEA120222-FFNZ5265.xml"/>
    <s v="4.0"/>
    <s v="I"/>
    <s v="FFNZ"/>
    <s v="5265"/>
    <s v="FFNZ5265"/>
    <s v="83CCB35E-3BB6-457B-992B-B8726E47E56F"/>
    <s v="2024-01-31T20:33:20"/>
    <x v="0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394.83"/>
    <n v="394.83"/>
    <n v="394.83"/>
    <n v="0"/>
    <n v="0"/>
    <n v="0"/>
    <n v="63.17"/>
    <n v="0"/>
    <n v="0"/>
    <n v="0"/>
    <n v="0"/>
    <n v="0"/>
    <n v="458"/>
    <m/>
  </r>
  <r>
    <s v="202401-I_E-IEA120222-FFNZ5267.xml"/>
    <s v="4.0"/>
    <s v="I"/>
    <s v="FFNZ"/>
    <s v="5267"/>
    <s v="FFNZ5267"/>
    <s v="64F83AD8-30F2-4FC0-B140-065C94CE3587"/>
    <s v="2024-01-31T20:56:04"/>
    <x v="0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367.24"/>
    <n v="367.24"/>
    <n v="367.24"/>
    <n v="0"/>
    <n v="0"/>
    <n v="0"/>
    <n v="58.76"/>
    <n v="0"/>
    <n v="0"/>
    <n v="0"/>
    <n v="0"/>
    <n v="0"/>
    <n v="426"/>
    <m/>
  </r>
  <r>
    <s v="202401-I_E-NWM970924-IBAGB273952.xml"/>
    <s v="4.0"/>
    <s v="I"/>
    <s v="IBAGB"/>
    <s v="273952"/>
    <s v="IBAGB273952"/>
    <s v="0E2AD31D-0F70-4528-B529-33E991D35213"/>
    <s v="2024-01-06T21:28:02"/>
    <x v="0"/>
    <s v="2024"/>
    <x v="0"/>
    <x v="5"/>
    <x v="5"/>
    <s v="SCS160714Q78"/>
    <s v="SADCAL CONSULTORIA Y SOLUCIONES INTEGRALES"/>
    <s v="PUE"/>
    <s v="04"/>
    <s v="G03"/>
    <s v="MXN"/>
    <n v="1"/>
    <x v="1"/>
    <s v="|- ARENA BOB  |- E DOMICILIO  |- ARENA  |- ARENA"/>
    <s v="293.10"/>
    <n v="293.10000000000002"/>
    <n v="293.10000000000002"/>
    <n v="0"/>
    <n v="0"/>
    <n v="0"/>
    <n v="46.9"/>
    <n v="0"/>
    <n v="0"/>
    <n v="0"/>
    <n v="0"/>
    <n v="0"/>
    <n v="340"/>
    <m/>
  </r>
  <r>
    <s v="202401-I_E-NWM970924-IBAGB274538.xml"/>
    <s v="4.0"/>
    <s v="I"/>
    <s v="IBAGB"/>
    <s v="274538"/>
    <s v="IBAGB274538"/>
    <s v="6404F6D7-2E1F-4F7E-8C44-3D1D841A2AE8"/>
    <s v="2024-01-18T15:47:57"/>
    <x v="0"/>
    <s v="2024"/>
    <x v="0"/>
    <x v="5"/>
    <x v="5"/>
    <s v="SCS160714Q78"/>
    <s v="SADCAL CONSULTORIA Y SOLUCIONES INTEGRALES"/>
    <s v="PUE"/>
    <s v="04"/>
    <s v="G03"/>
    <s v="MXN"/>
    <n v="1"/>
    <x v="1"/>
    <s v="|- CAJA MULTI  |- ARNO 3  |- ESTANT 4 NGO  |- E DOMICILIO"/>
    <s v="1085.34"/>
    <n v="1085.3399999999999"/>
    <n v="1059.48"/>
    <n v="0"/>
    <n v="0"/>
    <n v="0"/>
    <n v="169.52"/>
    <n v="0"/>
    <n v="0"/>
    <n v="0"/>
    <n v="0"/>
    <n v="0"/>
    <n v="1229"/>
    <m/>
  </r>
  <r>
    <s v="202401-I_E-NWM970924-IBAGB274540.xml"/>
    <s v="4.0"/>
    <s v="I"/>
    <s v="IBAGB"/>
    <s v="274540"/>
    <s v="IBAGB274540"/>
    <s v="8C2C8EF9-1545-4DF2-951B-B591861981C7"/>
    <s v="2024-01-18T15:50:00"/>
    <x v="0"/>
    <s v="2024"/>
    <x v="0"/>
    <x v="5"/>
    <x v="5"/>
    <s v="SCS160714Q78"/>
    <s v="SADCAL CONSULTORIA Y SOLUCIONES INTEGRALES"/>
    <s v="PUE"/>
    <s v="04"/>
    <s v="G03"/>
    <s v="MXN"/>
    <n v="1"/>
    <x v="1"/>
    <s v="|- E DOMICILIO  |- ARENA BOB  |- SERVICIO A D"/>
    <s v="209.69"/>
    <n v="209.69"/>
    <n v="170.69"/>
    <n v="0"/>
    <n v="0"/>
    <n v="39"/>
    <n v="27.31"/>
    <n v="0"/>
    <n v="0"/>
    <n v="0"/>
    <n v="0"/>
    <n v="0"/>
    <n v="237"/>
    <m/>
  </r>
  <r>
    <s v="202401-I_E-NWM970924-IBAGB275336.xml"/>
    <s v="4.0"/>
    <s v="I"/>
    <s v="IBAGB"/>
    <s v="275336"/>
    <s v="IBAGB275336"/>
    <s v="BAB87699-AD53-44D6-BD45-482B24761B59"/>
    <s v="2024-01-31T01:09:56"/>
    <x v="0"/>
    <s v="2024"/>
    <x v="0"/>
    <x v="5"/>
    <x v="5"/>
    <s v="SCS160714Q78"/>
    <s v="SADCAL CONSULTORIA Y SOLUCIONES INTEGRALES"/>
    <s v="PUE"/>
    <s v="04"/>
    <s v="G03"/>
    <s v="MXN"/>
    <n v="1"/>
    <x v="1"/>
    <s v="|- SERVICIO A D  |- ARENA BOB  |- E DOMICILIO"/>
    <s v="380.38"/>
    <n v="380.38"/>
    <n v="341.38"/>
    <n v="0"/>
    <n v="0"/>
    <n v="39"/>
    <n v="54.62"/>
    <n v="0"/>
    <n v="0"/>
    <n v="0"/>
    <n v="0"/>
    <n v="0"/>
    <n v="435"/>
    <m/>
  </r>
  <r>
    <s v="202401-I_E-NWM970924-IWABO684676.xml"/>
    <s v="4.0"/>
    <s v="I"/>
    <s v="IWABO"/>
    <s v="684676"/>
    <s v="IWABO684676"/>
    <s v="F172628F-2152-42CE-BE95-8A62C804FB20"/>
    <s v="2024-01-31T20:53:23"/>
    <x v="0"/>
    <s v="2024"/>
    <x v="0"/>
    <x v="5"/>
    <x v="5"/>
    <s v="SCS160714Q78"/>
    <s v="SADCAL CONSULTORIA Y SOLUCIONES INTEGRALES"/>
    <s v="PUE"/>
    <s v="28"/>
    <s v="G03"/>
    <s v="MXN"/>
    <n v="1"/>
    <x v="1"/>
    <s v="|- E DOMICILIO  |- ZARZBALANC  |- GSINGLUTE  |- IMPORTADO  |- MCK FRUTOS  |- RAMEN BOLS  |- GV TORTITA  |- SERVICIO A D  |- RAMEN BOLS"/>
    <s v="464.62"/>
    <n v="464.62"/>
    <n v="33.619999999999997"/>
    <n v="0"/>
    <n v="0"/>
    <n v="388"/>
    <n v="5.38"/>
    <n v="0"/>
    <n v="0"/>
    <n v="0"/>
    <n v="0"/>
    <n v="0"/>
    <n v="427"/>
    <m/>
  </r>
  <r>
    <s v="202401-I_E-OVI800131-OVICO86750.xml"/>
    <s v="4.0"/>
    <s v="I"/>
    <s v="OVICO"/>
    <s v="86750"/>
    <s v="OVICO86750"/>
    <s v="565FE926-2A7A-410F-86F2-F180F035B419"/>
    <s v="2024-01-31T01:21:04"/>
    <x v="0"/>
    <s v="2024"/>
    <x v="0"/>
    <x v="6"/>
    <x v="6"/>
    <s v="SCS160714Q78"/>
    <s v="SADCAL CONSULTORIA Y SOLUCIONES INTEGRALES"/>
    <s v="PUE"/>
    <s v="28"/>
    <s v="G03"/>
    <s v="MXN"/>
    <n v="1"/>
    <x v="1"/>
    <s v="|- RESTAURANTES AL 16%"/>
    <s v="206.90"/>
    <n v="206.9"/>
    <n v="206.9"/>
    <n v="0"/>
    <n v="0"/>
    <n v="0"/>
    <n v="33.1"/>
    <n v="0"/>
    <n v="0"/>
    <n v="0"/>
    <n v="0"/>
    <n v="0"/>
    <n v="240"/>
    <m/>
  </r>
  <r>
    <s v="202401-I_E-SHE190630-FTDA7695032.xml"/>
    <s v="4.0"/>
    <s v="I"/>
    <s v="FTDA"/>
    <s v="7695032"/>
    <s v="FTDA7695032"/>
    <s v="15992E63-E170-4DA9-A245-095B9C1197BC"/>
    <s v="2024-01-06T21:21:16"/>
    <x v="0"/>
    <s v="2024"/>
    <x v="0"/>
    <x v="7"/>
    <x v="7"/>
    <s v="SCS160714Q78"/>
    <s v="SADCAL CONSULTORIA Y SOLUCIONES INTEGRALES"/>
    <s v="PUE"/>
    <s v="04"/>
    <s v="G03"/>
    <s v="MXN"/>
    <n v="1"/>
    <x v="1"/>
    <s v="|- EARPODS WITH LIGHTNING CONNECT"/>
    <s v="473.28"/>
    <n v="473.28"/>
    <n v="473.28"/>
    <n v="0"/>
    <n v="0"/>
    <n v="0"/>
    <n v="75.72"/>
    <n v="0"/>
    <n v="0"/>
    <n v="0"/>
    <n v="0"/>
    <n v="0"/>
    <n v="549"/>
    <m/>
  </r>
  <r>
    <s v="202401-I_E-TME840315-b2f795.xml"/>
    <s v="4.0"/>
    <s v="I"/>
    <s v=""/>
    <s v=""/>
    <s v="b2f795"/>
    <s v="b2f795a0-2406-42c8-898b-736228757323"/>
    <s v="2024-01-25T03:28:55"/>
    <x v="0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-01_INV236182935.pdf"/>
    <s v="-"/>
    <s v="I"/>
    <s v="-"/>
    <s v="-"/>
    <s v="INV236182935"/>
    <s v="-"/>
    <d v="2024-01-13T00:00:00"/>
    <x v="0"/>
    <n v="2024"/>
    <x v="0"/>
    <x v="9"/>
    <x v="9"/>
    <s v="SCS160714Q78"/>
    <s v="SADCAL CONSULTORIA Y SOLUCIONES INTEGRALES"/>
    <s v="-"/>
    <s v="04"/>
    <s v="-"/>
    <s v="USD"/>
    <n v="16.989799999999999"/>
    <x v="1"/>
    <s v="|- Zoom One Pro Monthly"/>
    <n v="15.99"/>
    <n v="271.67"/>
    <n v="271.67"/>
    <n v="0"/>
    <n v="0"/>
    <n v="0"/>
    <n v="43.47"/>
    <n v="0"/>
    <n v="0"/>
    <n v="0"/>
    <n v="0"/>
    <n v="0"/>
    <n v="315.14"/>
    <m/>
  </r>
  <r>
    <s v="2024-02_FA_202302745728.pdf"/>
    <s v="-"/>
    <s v="I"/>
    <s v="-"/>
    <s v="-"/>
    <s v="FA_202302745728"/>
    <s v="-"/>
    <d v="2024-02-25T00:00:00"/>
    <x v="1"/>
    <n v="2024"/>
    <x v="0"/>
    <x v="0"/>
    <x v="0"/>
    <s v="SCS160714Q78"/>
    <s v="SADCAL CONSULTORIA Y SOLUCIONES INTEGRALES"/>
    <s v="-"/>
    <s v="04"/>
    <s v="-"/>
    <s v="MXN"/>
    <n v="1"/>
    <x v="0"/>
    <s v="|- 90010289 - Servidor Virtual Cloud L"/>
    <n v="821.38"/>
    <n v="821.38"/>
    <n v="708.09"/>
    <n v="0"/>
    <n v="0"/>
    <n v="0"/>
    <n v="113.28999999999996"/>
    <n v="0"/>
    <n v="0"/>
    <n v="0"/>
    <n v="0"/>
    <n v="0"/>
    <n v="821.38"/>
    <m/>
  </r>
  <r>
    <s v="2024-02_FA_202302747302.pdf"/>
    <s v="-"/>
    <s v="I"/>
    <s v="-"/>
    <s v="-"/>
    <s v="FA_202302747302"/>
    <s v="-"/>
    <d v="2024-02-26T00:00:00"/>
    <x v="1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1763.78"/>
    <n v="1763.78"/>
    <n v="1520.5"/>
    <n v="0"/>
    <n v="0"/>
    <n v="0"/>
    <n v="243.27999999999997"/>
    <n v="0"/>
    <n v="0"/>
    <n v="0"/>
    <n v="0"/>
    <n v="0"/>
    <n v="1763.78"/>
    <m/>
  </r>
  <r>
    <s v="2024-02_148760081709.pdf"/>
    <s v="-"/>
    <s v="I"/>
    <s v="-"/>
    <s v="-"/>
    <s v="148760081709"/>
    <s v="-"/>
    <d v="2024-02-05T00:00:00"/>
    <x v="1"/>
    <n v="2024"/>
    <x v="0"/>
    <x v="1"/>
    <x v="1"/>
    <s v="SCS160714Q78"/>
    <s v="SADCAL CONSULTORIA Y SOLUCIONES INTEGRALES"/>
    <s v="-"/>
    <s v="28"/>
    <s v="-"/>
    <s v="MXN"/>
    <n v="1"/>
    <x v="1"/>
    <s v="|- Unlock Re.BP Special Reward I"/>
    <n v="85.35"/>
    <n v="85.35"/>
    <n v="85.35"/>
    <n v="0"/>
    <n v="0"/>
    <n v="0"/>
    <n v="13.65"/>
    <n v="0"/>
    <n v="0"/>
    <n v="0"/>
    <n v="0"/>
    <n v="0"/>
    <n v="99"/>
    <m/>
  </r>
  <r>
    <s v="2024-02_148760081710.pdf"/>
    <s v="-"/>
    <s v="I"/>
    <s v="-"/>
    <s v="-"/>
    <s v="148760081710"/>
    <s v="-"/>
    <d v="2024-02-05T00:00:00"/>
    <x v="1"/>
    <n v="2024"/>
    <x v="0"/>
    <x v="1"/>
    <x v="1"/>
    <s v="SCS160714Q78"/>
    <s v="SADCAL CONSULTORIA Y SOLUCIONES INTEGRALES"/>
    <s v="-"/>
    <s v="28"/>
    <s v="-"/>
    <s v="MXN"/>
    <n v="1"/>
    <x v="1"/>
    <s v="|- Unlock Re.BP Special Reward II"/>
    <n v="688.79"/>
    <n v="688.79"/>
    <n v="688.79"/>
    <n v="0"/>
    <n v="0"/>
    <n v="0"/>
    <n v="110.21"/>
    <n v="0"/>
    <n v="0"/>
    <n v="0"/>
    <n v="0"/>
    <n v="0"/>
    <n v="799"/>
    <m/>
  </r>
  <r>
    <s v="2024-02_131770912168.pdf"/>
    <s v="-"/>
    <s v="I"/>
    <s v="-"/>
    <s v="-"/>
    <s v="131770912168"/>
    <s v="-"/>
    <d v="2024-02-28T00:00:00"/>
    <x v="1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"/>
    <n v="21.55"/>
    <n v="21.55"/>
    <n v="21.55"/>
    <n v="0"/>
    <n v="0"/>
    <n v="0"/>
    <n v="3.45"/>
    <n v="0"/>
    <n v="0"/>
    <n v="0"/>
    <n v="0"/>
    <n v="0"/>
    <n v="25"/>
    <m/>
  </r>
  <r>
    <s v="202402-I_E-AME210909-H1S33506.xml"/>
    <s v="4.0"/>
    <s v="I"/>
    <s v="H1S"/>
    <s v="33506"/>
    <s v="H1S33506"/>
    <s v="B8ACD9FC-80D1-4C5F-8E9C-73797EF19BFD"/>
    <s v="2024-02-10T10:02:38"/>
    <x v="1"/>
    <s v="2024"/>
    <x v="0"/>
    <x v="10"/>
    <x v="10"/>
    <s v="SCS160714Q78"/>
    <s v="SADCAL CONSULTORIA Y SOLUCIONES INTEGRALES"/>
    <s v="PUE"/>
    <s v="28"/>
    <s v="G03"/>
    <s v="MXN"/>
    <n v="1"/>
    <x v="1"/>
    <s v="|- Despigmentante crema antimanchas 30 g  |- Gel Moco De Gorila Rock 270G  |- Enj Buc List Whit Extrem 236ml"/>
    <s v="555.05"/>
    <n v="555.04999999999995"/>
    <n v="555.04999999999995"/>
    <n v="0"/>
    <n v="0"/>
    <n v="0"/>
    <n v="88.81"/>
    <n v="0"/>
    <n v="0"/>
    <n v="0"/>
    <n v="0"/>
    <n v="0"/>
    <n v="643.8599999999999"/>
    <m/>
  </r>
  <r>
    <s v="202402-I_E-AME860107-A884317.xml"/>
    <s v="4.0"/>
    <s v="I"/>
    <s v="A"/>
    <s v="884317"/>
    <s v="A884317"/>
    <s v="6329E5BB-1927-4CED-8FF4-62CE88001DE0"/>
    <s v="2024-02-28T01:00:00"/>
    <x v="1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50 Timbres"/>
    <s v="175.00"/>
    <n v="175"/>
    <n v="175"/>
    <n v="0"/>
    <n v="0"/>
    <n v="0"/>
    <n v="28"/>
    <n v="0"/>
    <n v="0"/>
    <n v="0"/>
    <n v="0"/>
    <n v="0"/>
    <n v="203"/>
    <m/>
  </r>
  <r>
    <s v="202402-I_E-APU640930-AP080150727750.xml"/>
    <s v="4.0"/>
    <s v="I"/>
    <s v="AP"/>
    <s v="080150727750"/>
    <s v="AP080150727750"/>
    <s v="B4BFE738-4CEE-42DC-8DAB-0EA7F165113D"/>
    <s v="2024-02-29T22:05:26"/>
    <x v="1"/>
    <s v="2024"/>
    <x v="0"/>
    <x v="11"/>
    <x v="11"/>
    <s v="SCS160714Q78"/>
    <s v="SADCAL CONSULTORIA Y SOLUCIONES INTEGRALES"/>
    <s v="PUE"/>
    <s v="28"/>
    <s v="G03"/>
    <s v="MXN"/>
    <n v="1"/>
    <x v="1"/>
    <s v="|- SERVICIOS DE BUSES CON HORARIOS PROGRAMADOS-SERVICIOS DE VIAJE ADO OAXACA-MEXICO TAPO MXD FOL. 080150727750 ASIENTO. 39 22-01-2024"/>
    <s v="755.17"/>
    <n v="755.17"/>
    <n v="755.17"/>
    <n v="0"/>
    <n v="0"/>
    <n v="0"/>
    <n v="120.83"/>
    <n v="0"/>
    <n v="0"/>
    <n v="0"/>
    <n v="0"/>
    <n v="0"/>
    <n v="876"/>
    <m/>
  </r>
  <r>
    <s v="202402-I_E-APU640930-AP080150727751.xml"/>
    <s v="4.0"/>
    <s v="I"/>
    <s v="AP"/>
    <s v="080150727751"/>
    <s v="AP080150727751"/>
    <s v="3358F310-10E8-4A7C-8A26-F4EE97D92771"/>
    <s v="2024-02-29T22:04:32"/>
    <x v="1"/>
    <s v="2024"/>
    <x v="0"/>
    <x v="11"/>
    <x v="11"/>
    <s v="SCS160714Q78"/>
    <s v="SADCAL CONSULTORIA Y SOLUCIONES INTEGRALES"/>
    <s v="PUE"/>
    <s v="28"/>
    <s v="G03"/>
    <s v="MXN"/>
    <n v="1"/>
    <x v="1"/>
    <s v="|- SERVICIOS DE BUSES CON HORARIOS PROGRAMADOS-SERVICIOS DE VIAJE ADO OAXACA-MEXICO TAPO MXD FOL. 080150727751 ASIENTO. 40 22-01-2024"/>
    <s v="755.17"/>
    <n v="755.17"/>
    <n v="755.17"/>
    <n v="0"/>
    <n v="0"/>
    <n v="0"/>
    <n v="120.83"/>
    <n v="0"/>
    <n v="0"/>
    <n v="0"/>
    <n v="0"/>
    <n v="0"/>
    <n v="876"/>
    <m/>
  </r>
  <r>
    <s v="202402-I_E-BII931004-ENE7426650055286517.xml"/>
    <s v="4.0"/>
    <s v="I"/>
    <s v="ENE74266"/>
    <s v="50055286517"/>
    <s v="ENE7426650055286517"/>
    <s v="6d397f37-5cc0-45af-b854-4826c36ecb68"/>
    <s v="2024-02-03T11:57:03"/>
    <x v="1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  |- COMISION MANEJO DE CUENTA"/>
    <s v="185.05"/>
    <n v="185.05"/>
    <n v="185.05"/>
    <n v="0"/>
    <n v="0"/>
    <n v="0"/>
    <n v="29.61"/>
    <n v="0"/>
    <n v="0"/>
    <n v="0"/>
    <n v="0"/>
    <n v="0"/>
    <n v="214.66000000000003"/>
    <m/>
  </r>
  <r>
    <s v="202402-I_E-CLI150721-CHCN266143.xml"/>
    <s v="4.0"/>
    <s v="I"/>
    <s v="CHCN"/>
    <s v="266143"/>
    <s v="CHCN266143"/>
    <s v="05fa7e91-ae9e-4531-9eda-77d33ea34b7b"/>
    <s v="2024-02-21T10:38:08"/>
    <x v="1"/>
    <s v="2024"/>
    <x v="1"/>
    <x v="13"/>
    <x v="13"/>
    <s v="SCS160714Q78"/>
    <s v="SADCAL CONSULTORIA Y SOLUCIONES INTEGRALES"/>
    <s v="PUE"/>
    <s v="01"/>
    <s v="G03"/>
    <s v="MXN"/>
    <n v="1"/>
    <x v="1"/>
    <s v="|- LAMPARA DE SOBREPONER 18W"/>
    <s v="401.74"/>
    <n v="401.74"/>
    <n v="401.74"/>
    <n v="0"/>
    <n v="0"/>
    <n v="0"/>
    <n v="64.28"/>
    <n v="0"/>
    <n v="0"/>
    <n v="0"/>
    <n v="0"/>
    <n v="0"/>
    <n v="466.02"/>
    <m/>
  </r>
  <r>
    <s v="202402-I_E-CON160725-C22270.xml"/>
    <s v="4.0"/>
    <s v="I"/>
    <s v="C"/>
    <s v="22270"/>
    <s v="C22270"/>
    <s v="05652A01-BA0D-4AE5-A0C5-85912B95E372"/>
    <s v="2024-02-28T10:36:34"/>
    <x v="1"/>
    <s v="2024"/>
    <x v="1"/>
    <x v="14"/>
    <x v="14"/>
    <s v="SCS160714Q78"/>
    <s v="SADCAL CONSULTORIA Y SOLUCIONES INTEGRALES"/>
    <s v="PUE"/>
    <s v="03"/>
    <s v="G01"/>
    <s v="MXN"/>
    <n v="1"/>
    <x v="0"/>
    <s v="|- SALCHICHA SL1- 600 ML"/>
    <s v="1310.00"/>
    <n v="1310"/>
    <n v="1310"/>
    <n v="0"/>
    <n v="0"/>
    <n v="0"/>
    <n v="209.6"/>
    <n v="0"/>
    <n v="0"/>
    <n v="0"/>
    <n v="0"/>
    <n v="0"/>
    <n v="1519.6"/>
    <m/>
  </r>
  <r>
    <s v="202402-I_E-DLI931201-LWFM2409218.xml"/>
    <s v="4.0"/>
    <s v="I"/>
    <s v="LWFM"/>
    <s v="2409218"/>
    <s v="LWFM2409218"/>
    <s v="BE37C8F9-5711-5654-A10E-9FA8429AF0FF"/>
    <s v="2024-02-14T15:27:39"/>
    <x v="1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385.34"/>
    <n v="385.34"/>
    <n v="385.34"/>
    <n v="0"/>
    <n v="0"/>
    <n v="0"/>
    <n v="61.65"/>
    <n v="0"/>
    <n v="0"/>
    <n v="0"/>
    <n v="0"/>
    <n v="0"/>
    <n v="446.98999999999995"/>
    <m/>
  </r>
  <r>
    <s v="202402-I_E-FAR000207-WFAC220381.xml"/>
    <s v="4.0"/>
    <s v="I"/>
    <s v="WFAC"/>
    <s v="220381"/>
    <s v="WFAC220381"/>
    <s v="E56369D4-E58F-4D4C-ABA7-2544DF4F479B"/>
    <s v="2024-02-14T16:13:33"/>
    <x v="1"/>
    <s v="2024"/>
    <x v="0"/>
    <x v="15"/>
    <x v="15"/>
    <s v="SCS160714Q78"/>
    <s v="SADCAL CONSULTORIA Y SOLUCIONES INTEGRALES"/>
    <s v="PUE"/>
    <s v="28"/>
    <s v="G03"/>
    <s v="MXN"/>
    <n v="1"/>
    <x v="1"/>
    <s v="|- BLOQUEADOR ECOFRIEND"/>
    <s v="214.66"/>
    <n v="214.66"/>
    <n v="214.66"/>
    <n v="0"/>
    <n v="0"/>
    <n v="0"/>
    <n v="34.35"/>
    <n v="0"/>
    <n v="0"/>
    <n v="0"/>
    <n v="0"/>
    <n v="0"/>
    <n v="249.01"/>
    <m/>
  </r>
  <r>
    <s v="202402-I_E-FAR000207-WFAC257188.xml"/>
    <s v="4.0"/>
    <s v="I"/>
    <s v="WFAC"/>
    <s v="257188"/>
    <s v="WFAC257188"/>
    <s v="4241CBE2-B6BD-4124-ADAB-EF790A6BA6F8"/>
    <s v="2024-02-14T16:15:26"/>
    <x v="1"/>
    <s v="2024"/>
    <x v="0"/>
    <x v="15"/>
    <x v="15"/>
    <s v="SCS160714Q78"/>
    <s v="SADCAL CONSULTORIA Y SOLUCIONES INTEGRALES"/>
    <s v="PUE"/>
    <s v="28"/>
    <s v="G03"/>
    <s v="MXN"/>
    <n v="1"/>
    <x v="1"/>
    <s v="|- CUBREBOCA TRIPLE PLI  |- OXIMETAZOLINA AD 50M"/>
    <s v="122.72"/>
    <n v="122.72"/>
    <n v="26.75"/>
    <n v="0"/>
    <n v="0"/>
    <n v="86.37"/>
    <n v="4.28"/>
    <n v="0"/>
    <n v="0"/>
    <n v="0"/>
    <n v="0"/>
    <n v="0"/>
    <n v="117.4"/>
    <m/>
  </r>
  <r>
    <s v="202402-I_E-FSI970908-FPMXFS3199909.xml"/>
    <s v="4.0"/>
    <s v="I"/>
    <s v="FPMXFS"/>
    <s v="3199909"/>
    <s v="FPMXFS3199909"/>
    <s v="0A493301-C602-1948-A7CB-929CA79FA749"/>
    <s v="2024-02-14T17:10:45"/>
    <x v="1"/>
    <s v="2024"/>
    <x v="0"/>
    <x v="16"/>
    <x v="16"/>
    <s v="SCS160714Q78"/>
    <s v="SADCAL CONSULTORIA Y SOLUCIONES INTEGRALES"/>
    <s v="PUE"/>
    <s v="01"/>
    <s v="G03"/>
    <s v="MXN"/>
    <n v="1"/>
    <x v="1"/>
    <s v="|- MATRICARIA REC 0.25M  |- BLOQUEADOR 50+125GR"/>
    <s v="168.83"/>
    <n v="168.83"/>
    <n v="119.83"/>
    <n v="0"/>
    <n v="0"/>
    <n v="49"/>
    <n v="19.170000000000002"/>
    <n v="0"/>
    <n v="0"/>
    <n v="0"/>
    <n v="0"/>
    <n v="0"/>
    <n v="188"/>
    <m/>
  </r>
  <r>
    <s v="202402-I_E-IRA060907-MCHII18150.xml"/>
    <s v="4.0"/>
    <s v="I"/>
    <s v="MCHII"/>
    <s v="18150"/>
    <s v="MCHII18150"/>
    <s v="026571f5-3b3b-40ff-ad7a-b3cd87631928"/>
    <s v="2024-02-26T22:31:56"/>
    <x v="1"/>
    <s v="2024"/>
    <x v="1"/>
    <x v="17"/>
    <x v="17"/>
    <s v="SCS160714Q78"/>
    <s v="SADCAL CONSULTORIA Y SOLUCIONES INTEGRALES"/>
    <s v="PUE"/>
    <s v="01"/>
    <s v="G03"/>
    <s v="MXN"/>
    <n v="1"/>
    <x v="1"/>
    <s v="|- 32011.MAGNA"/>
    <s v="129.80"/>
    <n v="129.80000000000001"/>
    <n v="126.25"/>
    <n v="0"/>
    <n v="0"/>
    <n v="0"/>
    <n v="20.2"/>
    <n v="3.55"/>
    <n v="0"/>
    <n v="0"/>
    <n v="0"/>
    <n v="0"/>
    <n v="150"/>
    <m/>
  </r>
  <r>
    <s v="202402-I_E-ISE751222-67643.xml"/>
    <s v="4.0"/>
    <s v="I"/>
    <s v=""/>
    <s v="67643"/>
    <s v="67643"/>
    <s v="3ae80f2e-8979-4de8-bc59-20526af35f53"/>
    <s v="2024-02-20T19:38:57"/>
    <x v="1"/>
    <s v="2024"/>
    <x v="0"/>
    <x v="18"/>
    <x v="18"/>
    <s v="SCS160714Q78"/>
    <s v="SADCAL CONSULTORIA Y SOLUCIONES INTEGRALES"/>
    <s v="PUE"/>
    <s v="03"/>
    <s v="G03"/>
    <s v="MXN"/>
    <n v="1"/>
    <x v="1"/>
    <s v="|- INTELIGENCIA ARTIFICIAL PARA CONTADORES, Lunes 19 de febrero de 2024, de 15:30 a 20:30 h. (Presencial CDMX y En Linea)., José Antonio  Cenobio  Ramírez"/>
    <s v="2100.00"/>
    <n v="2100"/>
    <n v="1050"/>
    <n v="0"/>
    <n v="0"/>
    <n v="0"/>
    <n v="168"/>
    <n v="0"/>
    <n v="0"/>
    <n v="0"/>
    <n v="0"/>
    <n v="0"/>
    <n v="1218"/>
    <m/>
  </r>
  <r>
    <s v="202402-I_E-NWM970924-IBAGB276015.xml"/>
    <s v="4.0"/>
    <s v="I"/>
    <s v="IBAGB"/>
    <s v="276015"/>
    <s v="IBAGB276015"/>
    <s v="59FA6D0A-1A76-45EC-B145-E8446FBB8531"/>
    <s v="2024-02-12T14:03:16"/>
    <x v="1"/>
    <s v="2024"/>
    <x v="0"/>
    <x v="5"/>
    <x v="5"/>
    <s v="SCS160714Q78"/>
    <s v="SADCAL CONSULTORIA Y SOLUCIONES INTEGRALES"/>
    <s v="PUE"/>
    <s v="28"/>
    <s v="G03"/>
    <s v="MXN"/>
    <n v="1"/>
    <x v="1"/>
    <s v="|- ARENA  |- E DOMICILIO  |- ACCESORIO"/>
    <s v="437.07"/>
    <n v="437.07"/>
    <n v="437.07"/>
    <n v="0"/>
    <n v="0"/>
    <n v="0"/>
    <n v="69.930000000000007"/>
    <n v="0"/>
    <n v="0"/>
    <n v="0"/>
    <n v="0"/>
    <n v="0"/>
    <n v="507"/>
    <m/>
  </r>
  <r>
    <s v="202402-I_E-NWM970924-ICAGB551315.xml"/>
    <s v="4.0"/>
    <s v="I"/>
    <s v="ICAGB"/>
    <s v="551315"/>
    <s v="ICAGB551315"/>
    <s v="76EE8324-87F4-40FB-88A5-DBB8580980FD"/>
    <s v="2024-02-13T18:08:48"/>
    <x v="1"/>
    <s v="2024"/>
    <x v="0"/>
    <x v="5"/>
    <x v="5"/>
    <s v="SCS160714Q78"/>
    <s v="SADCAL CONSULTORIA Y SOLUCIONES INTEGRALES"/>
    <s v="PUE"/>
    <s v="28"/>
    <s v="G03"/>
    <s v="MXN"/>
    <n v="1"/>
    <x v="1"/>
    <s v="|- FLETE PREVTA  |- MM 25K FORM"/>
    <s v="1067.25"/>
    <n v="1067.25"/>
    <n v="1043.26"/>
    <n v="0"/>
    <n v="0"/>
    <n v="0"/>
    <n v="166.92"/>
    <n v="0"/>
    <n v="0"/>
    <n v="0"/>
    <n v="0"/>
    <n v="0"/>
    <n v="1210.18"/>
    <m/>
  </r>
  <r>
    <s v="202402-I_E-OVI800131-OVIIR46730.xml"/>
    <s v="4.0"/>
    <s v="I"/>
    <s v="OVIIR"/>
    <s v="46730"/>
    <s v="OVIIR46730"/>
    <s v="DF6FBB37-6335-4409-AECC-E3511AC50D6C"/>
    <s v="2024-02-12T22:19:11"/>
    <x v="1"/>
    <s v="2024"/>
    <x v="0"/>
    <x v="6"/>
    <x v="6"/>
    <s v="SCS160714Q78"/>
    <s v="SADCAL CONSULTORIA Y SOLUCIONES INTEGRALES"/>
    <s v="PUE"/>
    <s v="31"/>
    <s v="G03"/>
    <s v="MXN"/>
    <n v="1"/>
    <x v="1"/>
    <s v="|- RESTAURANTES AL 16%"/>
    <s v="162.93"/>
    <n v="162.93"/>
    <n v="162.93"/>
    <n v="0"/>
    <n v="0"/>
    <n v="0"/>
    <n v="26.07"/>
    <n v="0"/>
    <n v="0"/>
    <n v="0"/>
    <n v="0"/>
    <n v="0"/>
    <n v="189"/>
    <m/>
  </r>
  <r>
    <s v="202402-I_E-PPL961114-SJ3065480101.xml"/>
    <s v="4.0"/>
    <s v="I"/>
    <s v="SJ"/>
    <s v="3065480101"/>
    <s v="SJ3065480101"/>
    <s v="6E735FB3-E186-49CB-A64C-47E07D20B581"/>
    <s v="2024-02-14T19:35:35"/>
    <x v="1"/>
    <s v="2024"/>
    <x v="0"/>
    <x v="19"/>
    <x v="19"/>
    <s v="SCS160714Q78"/>
    <s v="SADCAL CONSULTORIA Y SOLUCIONES INTEGRALES"/>
    <s v="PUE"/>
    <s v="04"/>
    <s v="G03"/>
    <s v="MXN"/>
    <n v="1"/>
    <x v="1"/>
    <s v="|- ADALIR CRE 0.050-1-0.100GR CAJ C-40GR  |- TOM´S PASTA DENTAL CUIDADO INTEG C-85ML"/>
    <s v="300.93"/>
    <n v="300.93"/>
    <n v="112.93"/>
    <n v="0"/>
    <n v="0"/>
    <n v="188"/>
    <n v="18.07"/>
    <n v="0"/>
    <n v="0"/>
    <n v="0"/>
    <n v="0"/>
    <n v="0"/>
    <n v="319"/>
    <m/>
  </r>
  <r>
    <s v="202402-I_E-RTO840921-TIWEBDF9189924.xml"/>
    <s v="4.0"/>
    <s v="I"/>
    <s v="TIWEBDF"/>
    <s v="9189924"/>
    <s v="TIWEBDF9189924"/>
    <s v="CDCC673D-3641-424F-9B98-BB02F5E8F51E"/>
    <s v="2024-02-29T19:06:37"/>
    <x v="1"/>
    <s v="2024"/>
    <x v="0"/>
    <x v="20"/>
    <x v="20"/>
    <s v="SCS160714Q78"/>
    <s v="SADCAL CONSULTORIA Y SOLUCIONES INTEGRALES"/>
    <s v="PUE"/>
    <s v="04"/>
    <s v="G03"/>
    <s v="MXN"/>
    <n v="1"/>
    <x v="1"/>
    <s v="|- CONSUMO DE ALIMENTOS"/>
    <s v="128.45"/>
    <n v="128.44999999999999"/>
    <n v="128.44999999999999"/>
    <n v="0"/>
    <n v="0"/>
    <n v="0"/>
    <n v="20.55"/>
    <n v="0"/>
    <n v="0"/>
    <n v="0"/>
    <n v="0"/>
    <n v="0"/>
    <n v="149"/>
    <m/>
  </r>
  <r>
    <s v="202402-I_E-SHE190630-FTDA7832279.xml"/>
    <s v="4.0"/>
    <s v="I"/>
    <s v="FTDA"/>
    <s v="7832279"/>
    <s v="FTDA7832279"/>
    <s v="94666C38-BE22-4821-B7AB-133432BA827D"/>
    <s v="2024-02-14T19:15:50"/>
    <x v="1"/>
    <s v="2024"/>
    <x v="0"/>
    <x v="7"/>
    <x v="7"/>
    <s v="SCS160714Q78"/>
    <s v="SADCAL CONSULTORIA Y SOLUCIONES INTEGRALES"/>
    <s v="PUE"/>
    <s v="28"/>
    <s v="G03"/>
    <s v="MXN"/>
    <n v="1"/>
    <x v="1"/>
    <s v="|- GORRA LEVIS BEIBOLERA 87516027"/>
    <s v="275.00"/>
    <n v="275"/>
    <n v="275"/>
    <n v="0"/>
    <n v="0"/>
    <n v="0"/>
    <n v="44"/>
    <n v="0"/>
    <n v="0"/>
    <n v="0"/>
    <n v="0"/>
    <n v="0"/>
    <n v="319"/>
    <m/>
  </r>
  <r>
    <s v="202402-I_E-SHE190630-FTDA7832280.xml"/>
    <s v="4.0"/>
    <s v="I"/>
    <s v="FTDA"/>
    <s v="7832280"/>
    <s v="FTDA7832280"/>
    <s v="52D84D75-F31B-4A2D-B7B5-FA4A52F91E21"/>
    <s v="2024-02-14T19:17:18"/>
    <x v="1"/>
    <s v="2024"/>
    <x v="0"/>
    <x v="7"/>
    <x v="7"/>
    <s v="SCS160714Q78"/>
    <s v="SADCAL CONSULTORIA Y SOLUCIONES INTEGRALES"/>
    <s v="PUE"/>
    <s v="28"/>
    <s v="G03"/>
    <s v="MXN"/>
    <n v="1"/>
    <x v="1"/>
    <s v="|- Alimentos preparados  |- Alimentos y bebidas preparados"/>
    <s v="1157.75"/>
    <n v="1157.75"/>
    <n v="1048.01"/>
    <n v="0"/>
    <n v="0"/>
    <n v="0"/>
    <n v="167.69"/>
    <n v="0"/>
    <n v="0"/>
    <n v="0"/>
    <n v="0"/>
    <n v="0"/>
    <n v="1215.7"/>
    <m/>
  </r>
  <r>
    <s v="202402-I_E-SPL180212-GLRW4398.xml"/>
    <s v="4.0"/>
    <s v="I"/>
    <s v="GLRW"/>
    <s v="4398"/>
    <s v="GLRW4398"/>
    <s v="CCC6E266-23C8-40CA-BD27-FA284D9A9E8C"/>
    <s v="2024-02-26T21:36:54"/>
    <x v="1"/>
    <s v="2024"/>
    <x v="1"/>
    <x v="21"/>
    <x v="21"/>
    <s v="SCS160714Q78"/>
    <s v="SADCAL CONSULTORIA Y SOLUCIONES INTEGRALES"/>
    <s v="PUE"/>
    <s v="28"/>
    <s v="G03"/>
    <s v="MXN"/>
    <n v="1"/>
    <x v="1"/>
    <s v="|- Efitec 87"/>
    <s v="432.83"/>
    <n v="432.83"/>
    <n v="419.81"/>
    <n v="0"/>
    <n v="0"/>
    <n v="0"/>
    <n v="67.17"/>
    <n v="13.02"/>
    <n v="0"/>
    <n v="0"/>
    <n v="0"/>
    <n v="0"/>
    <n v="500"/>
    <m/>
  </r>
  <r>
    <s v="202402-I_E-SUB910603-SBJAS52941.xml"/>
    <s v="4.0"/>
    <s v="I"/>
    <s v="SBJAS"/>
    <s v="52941"/>
    <s v="SBJAS52941"/>
    <s v="5540AD33-93C4-5D47-96AB-799DD11086D5"/>
    <s v="2024-02-23T21:24:00"/>
    <x v="1"/>
    <s v="2024"/>
    <x v="1"/>
    <x v="22"/>
    <x v="22"/>
    <s v="SCS160714Q78"/>
    <s v="SADCAL CONSULTORIA Y SOLUCIONES INTEGRALES"/>
    <s v="PUE"/>
    <s v="04"/>
    <s v="G03"/>
    <s v="MXN"/>
    <n v="1"/>
    <x v="1"/>
    <s v="|- TINES SPRINT, UNITALLA, NEGRO LISO 5030  |- SUDADERA SPRI, MED, GRIS OBSCURO JASPE  |- SUDADERA CONTEMPO, M, NEGRO 2418411074  |- TOP SPRINT, G, MORADO LISO 8711B  |- TOP SPRINT, G, GRIS OBSCURO LISO 8711A"/>
    <s v="1202.59"/>
    <n v="1202.5899999999999"/>
    <n v="1142.46"/>
    <n v="0"/>
    <n v="0"/>
    <n v="0"/>
    <n v="182.79"/>
    <n v="0"/>
    <n v="0"/>
    <n v="0"/>
    <n v="0"/>
    <n v="0"/>
    <n v="1325.2499999999998"/>
    <m/>
  </r>
  <r>
    <s v="202402-I_E-SUB910603-SBJAS52943.xml"/>
    <s v="4.0"/>
    <s v="I"/>
    <s v="SBJAS"/>
    <s v="52943"/>
    <s v="SBJAS52943"/>
    <s v="95B5E986-A92F-5528-9189-95C9CE1AF162"/>
    <s v="2024-02-23T21:26:01"/>
    <x v="1"/>
    <s v="2024"/>
    <x v="0"/>
    <x v="22"/>
    <x v="22"/>
    <s v="SCS160714Q78"/>
    <s v="SADCAL CONSULTORIA Y SOLUCIONES INTEGRALES"/>
    <s v="PUE"/>
    <s v="01"/>
    <s v="G03"/>
    <s v="MXN"/>
    <n v="1"/>
    <x v="1"/>
    <s v="|- PIJAMA NON STOP, M, AZUL REY S2419363"/>
    <s v="283.62"/>
    <n v="283.62"/>
    <n v="269.44"/>
    <n v="0"/>
    <n v="0"/>
    <n v="0"/>
    <n v="43.11"/>
    <n v="0"/>
    <n v="0"/>
    <n v="0"/>
    <n v="0"/>
    <n v="0"/>
    <n v="312.55"/>
    <m/>
  </r>
  <r>
    <s v="202402-I_E-TCI121023-WWAKL17163.xml"/>
    <s v="4.0"/>
    <s v="I"/>
    <s v="WWAKL"/>
    <s v="17163"/>
    <s v="WWAKL17163"/>
    <s v="4F751F0F-C311-11EE-9B20-5F2F00F986C4"/>
    <s v="2024-02-03T21:56:01"/>
    <x v="1"/>
    <s v="2024"/>
    <x v="0"/>
    <x v="23"/>
    <x v="23"/>
    <s v="SCS160714Q78"/>
    <s v="SADCAL CONSULTORIA Y SOLUCIONES INTEGRALES"/>
    <s v="PUE"/>
    <s v="04"/>
    <s v="G03"/>
    <s v="MXN"/>
    <n v="1"/>
    <x v="1"/>
    <s v="|- GENERAL EVENTO 57031"/>
    <s v="284.48"/>
    <n v="284.48"/>
    <n v="284.48"/>
    <n v="0"/>
    <n v="0"/>
    <n v="0"/>
    <n v="45.52"/>
    <n v="0"/>
    <n v="0"/>
    <n v="0"/>
    <n v="0"/>
    <n v="0"/>
    <n v="330"/>
    <m/>
  </r>
  <r>
    <s v="202402-I_E-TME840315-FMM130124020190223.xml"/>
    <s v="4.0"/>
    <s v="I"/>
    <s v="FMM"/>
    <s v="130124020190223"/>
    <s v="FMM130124020190223"/>
    <s v="7f7761f8-06bb-4777-8256-73622875f9b0"/>
    <s v="2024-02-25T21:55:53"/>
    <x v="1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-02_INV240765738.pdf"/>
    <s v="-"/>
    <s v="I"/>
    <s v="-"/>
    <s v="-"/>
    <s v="INV240765738"/>
    <s v="-"/>
    <d v="2024-02-13T00:00:00"/>
    <x v="1"/>
    <n v="2024"/>
    <x v="0"/>
    <x v="9"/>
    <x v="9"/>
    <s v="SCS160714Q78"/>
    <s v="SADCAL CONSULTORIA Y SOLUCIONES INTEGRALES"/>
    <s v="-"/>
    <s v="04"/>
    <s v="-"/>
    <s v="USD"/>
    <n v="17.0855"/>
    <x v="1"/>
    <s v="|- Zoom One Pro Monthly"/>
    <n v="15.99"/>
    <n v="273.2"/>
    <n v="273.2"/>
    <n v="0"/>
    <n v="0"/>
    <n v="0"/>
    <n v="43.71"/>
    <n v="0"/>
    <n v="0"/>
    <n v="0"/>
    <n v="0"/>
    <n v="0"/>
    <n v="316.90999999999997"/>
    <m/>
  </r>
  <r>
    <s v="2024-03_FA_202302783951.pdf"/>
    <s v="-"/>
    <s v="I"/>
    <s v="-"/>
    <s v="-"/>
    <s v="FA_202302783951"/>
    <s v="-"/>
    <d v="2024-03-25T00:00:00"/>
    <x v="2"/>
    <n v="2024"/>
    <x v="0"/>
    <x v="0"/>
    <x v="0"/>
    <s v="SCS160714Q78"/>
    <s v="SADCAL CONSULTORIA Y SOLUCIONES INTEGRALES"/>
    <s v="-"/>
    <s v="04"/>
    <s v="-"/>
    <s v="MXN"/>
    <n v="1"/>
    <x v="0"/>
    <s v="|- 90010289 - Servidor Virtual Cloud L"/>
    <n v="818.62"/>
    <n v="818.62"/>
    <n v="705.71"/>
    <n v="0"/>
    <n v="0"/>
    <n v="0"/>
    <n v="112.90999999999997"/>
    <n v="0"/>
    <n v="0"/>
    <n v="0"/>
    <n v="0"/>
    <n v="0"/>
    <n v="818.62"/>
    <m/>
  </r>
  <r>
    <s v="2024-03_FA_202302785523.pdf"/>
    <s v="-"/>
    <s v="I"/>
    <s v="-"/>
    <s v="-"/>
    <s v="FA_202302785523"/>
    <s v="-"/>
    <d v="2024-03-26T00:00:00"/>
    <x v="2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2336.2199999999998"/>
    <n v="2336.2199999999998"/>
    <n v="2013.98"/>
    <n v="0"/>
    <n v="0"/>
    <n v="0"/>
    <n v="322.23999999999978"/>
    <n v="0"/>
    <n v="0"/>
    <n v="0"/>
    <n v="0"/>
    <n v="0"/>
    <n v="2336.2199999999998"/>
    <m/>
  </r>
  <r>
    <s v="2024-03_131770912169.pdf"/>
    <s v="-"/>
    <s v="I"/>
    <s v="-"/>
    <s v="-"/>
    <s v="131770912169"/>
    <s v="-"/>
    <d v="2024-03-01T00:00:00"/>
    <x v="2"/>
    <n v="2024"/>
    <x v="0"/>
    <x v="1"/>
    <x v="1"/>
    <s v="SCS160714Q78"/>
    <s v="SADCAL CONSULTORIA Y SOLUCIONES INTEGRALES"/>
    <s v="-"/>
    <s v="28"/>
    <s v="-"/>
    <s v="MXN"/>
    <n v="1"/>
    <x v="1"/>
    <s v="|- Unlock Re.BP Special Reward I"/>
    <n v="85.35"/>
    <n v="85.35"/>
    <n v="85.35"/>
    <n v="0"/>
    <n v="0"/>
    <n v="0"/>
    <n v="13.65"/>
    <n v="0"/>
    <n v="0"/>
    <n v="0"/>
    <n v="0"/>
    <n v="0"/>
    <n v="99"/>
    <m/>
  </r>
  <r>
    <s v="2024-03_202777138564.pdf"/>
    <s v="-"/>
    <s v="I"/>
    <s v="-"/>
    <s v="-"/>
    <s v="202777138564"/>
    <s v="-"/>
    <d v="2024-03-15T00:00:00"/>
    <x v="2"/>
    <n v="2024"/>
    <x v="0"/>
    <x v="1"/>
    <x v="1"/>
    <s v="SCS160714Q78"/>
    <s v="SADCAL CONSULTORIA Y SOLUCIONES INTEGRALES"/>
    <s v="-"/>
    <s v="28"/>
    <s v="-"/>
    <s v="MXN"/>
    <n v="1"/>
    <x v="1"/>
    <s v="|- Unlock BattlePass SP. Reward I"/>
    <n v="214.66"/>
    <n v="214.66"/>
    <n v="214.66"/>
    <n v="0"/>
    <n v="0"/>
    <n v="0"/>
    <n v="34.340000000000003"/>
    <n v="0"/>
    <n v="0"/>
    <n v="0"/>
    <n v="0"/>
    <n v="0"/>
    <n v="249"/>
    <m/>
  </r>
  <r>
    <s v="2024-03_184780851846.pdf"/>
    <s v="-"/>
    <s v="I"/>
    <s v="-"/>
    <s v="-"/>
    <s v="184780851846"/>
    <s v="-"/>
    <d v="2024-03-24T00:00:00"/>
    <x v="2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"/>
    <n v="21.55"/>
    <n v="21.55"/>
    <n v="21.55"/>
    <n v="0"/>
    <n v="0"/>
    <n v="0"/>
    <n v="3.45"/>
    <n v="0"/>
    <n v="0"/>
    <n v="0"/>
    <n v="0"/>
    <n v="0"/>
    <n v="25"/>
    <m/>
  </r>
  <r>
    <s v="2024-03_137781884017.pdf"/>
    <s v="-"/>
    <s v="I"/>
    <s v="-"/>
    <s v="-"/>
    <s v="137781884017"/>
    <s v="-"/>
    <d v="2024-03-29T00:00:00"/>
    <x v="2"/>
    <n v="2024"/>
    <x v="0"/>
    <x v="1"/>
    <x v="1"/>
    <s v="SCS160714Q78"/>
    <s v="SADCAL CONSULTORIA Y SOLUCIONES INTEGRALES"/>
    <s v="-"/>
    <s v="28"/>
    <s v="-"/>
    <s v="MXN"/>
    <n v="1"/>
    <x v="1"/>
    <s v="|- Unlock BattlePass SP. Reward I"/>
    <n v="214.66"/>
    <n v="214.66"/>
    <n v="214.66"/>
    <n v="0"/>
    <n v="0"/>
    <n v="0"/>
    <n v="34.340000000000003"/>
    <n v="0"/>
    <n v="0"/>
    <n v="0"/>
    <n v="0"/>
    <n v="0"/>
    <n v="249"/>
    <m/>
  </r>
  <r>
    <s v="2024-03_137781884016.pdf"/>
    <s v="-"/>
    <s v="I"/>
    <s v="-"/>
    <s v="-"/>
    <s v="137781884016"/>
    <s v="-"/>
    <d v="2024-03-25T00:00:00"/>
    <x v="2"/>
    <n v="2024"/>
    <x v="0"/>
    <x v="1"/>
    <x v="1"/>
    <s v="SCS160714Q78"/>
    <s v="SADCAL CONSULTORIA Y SOLUCIONES INTEGRALES"/>
    <s v="-"/>
    <s v="28"/>
    <s v="-"/>
    <s v="MXN"/>
    <n v="1"/>
    <x v="1"/>
    <s v="|- BP Special Reward II Unlock"/>
    <n v="214.66"/>
    <n v="214.66"/>
    <n v="214.66"/>
    <n v="0"/>
    <n v="0"/>
    <n v="0"/>
    <n v="34.340000000000003"/>
    <n v="0"/>
    <n v="0"/>
    <n v="0"/>
    <n v="0"/>
    <n v="0"/>
    <n v="249"/>
    <m/>
  </r>
  <r>
    <s v="202403-I_E-AAFE490509-F1391.xml"/>
    <s v="4.0"/>
    <s v="I"/>
    <s v="F"/>
    <s v="1391"/>
    <s v="F1391"/>
    <s v="63441F55-3AA8-4395-BDF7-BF42660C7CE2"/>
    <s v="2024-03-20T10:02:16"/>
    <x v="2"/>
    <s v="2024"/>
    <x v="1"/>
    <x v="24"/>
    <x v="24"/>
    <s v="SCS160714Q78"/>
    <s v="SADCAL CONSULTORIA Y SOLUCIONES INTEGRALES"/>
    <s v="PUE"/>
    <s v="01"/>
    <s v="G03"/>
    <s v="MXN"/>
    <n v="1"/>
    <x v="0"/>
    <s v="|- RELEVADOR VW-GM MULTIFUNCIONAL 4T."/>
    <s v="100.00"/>
    <n v="100"/>
    <n v="100"/>
    <n v="0"/>
    <n v="0"/>
    <n v="0"/>
    <n v="16"/>
    <n v="0"/>
    <n v="0"/>
    <n v="0"/>
    <n v="0"/>
    <n v="0"/>
    <n v="116"/>
    <m/>
  </r>
  <r>
    <s v="202403-I_E-BALN730309-B3271.xml"/>
    <s v="4.0"/>
    <s v="I"/>
    <s v="B"/>
    <s v="3271"/>
    <s v="B3271"/>
    <s v="2348385b-2d2e-4836-8f74-96c07ae9495c"/>
    <s v="2024-03-27T14:58:25"/>
    <x v="2"/>
    <s v="2024"/>
    <x v="1"/>
    <x v="25"/>
    <x v="25"/>
    <s v="SCS160714Q78"/>
    <s v="SADCAL CONSULTORIA Y SOLUCIONES INTEGRALES"/>
    <s v="PUE"/>
    <s v="01"/>
    <s v="G03"/>
    <s v="MXN"/>
    <n v="1"/>
    <x v="0"/>
    <s v="|- impulsor 1.5 hp t-evans"/>
    <s v="180.00"/>
    <n v="180"/>
    <n v="180"/>
    <n v="0"/>
    <n v="0"/>
    <n v="0"/>
    <n v="28.8"/>
    <n v="0"/>
    <n v="0"/>
    <n v="0"/>
    <n v="0"/>
    <n v="0"/>
    <n v="208.8"/>
    <m/>
  </r>
  <r>
    <s v="202403-I_E-BII931004-FEB7439450055286517.xml"/>
    <s v="4.0"/>
    <s v="I"/>
    <s v="FEB74394"/>
    <s v="50055286517"/>
    <s v="FEB7439450055286517"/>
    <s v="9784fa10-7171-43cf-915c-8cbe87470364"/>
    <s v="2024-03-02T12:43:13"/>
    <x v="2"/>
    <s v="2024"/>
    <x v="0"/>
    <x v="12"/>
    <x v="12"/>
    <s v="SCS160714Q78"/>
    <s v="SADCAL CONSULTORIA Y SOLUCIONES INTEGRALES"/>
    <s v="PUE"/>
    <s v="03"/>
    <s v="G03"/>
    <s v="MXN"/>
    <n v="1"/>
    <x v="1"/>
    <s v="|- COMISION MANEJO DE CUENTA  |- COMISION POR MOVIMIENTOS INBUREDCOMISION POR MOVIMIENTOS INBURED"/>
    <s v="207.55"/>
    <n v="207.55"/>
    <n v="207.55"/>
    <n v="0"/>
    <n v="0"/>
    <n v="0"/>
    <n v="33.21"/>
    <n v="0"/>
    <n v="0"/>
    <n v="0"/>
    <n v="0"/>
    <n v="0"/>
    <n v="240.76000000000002"/>
    <m/>
  </r>
  <r>
    <s v="202403-I_E-CFC110121-FV.xml"/>
    <s v="4.0"/>
    <s v="I"/>
    <s v="FV"/>
    <s v=""/>
    <s v="FV"/>
    <s v="4D3B5345-2054-4377-A051-9AAB85C00876"/>
    <s v="2024-03-29T12:14:51"/>
    <x v="2"/>
    <s v="2024"/>
    <x v="0"/>
    <x v="26"/>
    <x v="26"/>
    <s v="SCS160714Q78"/>
    <s v="SADCAL CONSULTORIA Y SOLUCIONES INTEGRALES"/>
    <s v="PUE"/>
    <s v="01"/>
    <s v="G03"/>
    <s v="MXN"/>
    <n v="1"/>
    <x v="1"/>
    <s v="|- G AHORRO OMEPRAZOL 20 MG ORAL 30 CAP 2 CAJAS 9348"/>
    <s v="132.00"/>
    <n v="132"/>
    <n v="0"/>
    <n v="0"/>
    <n v="0"/>
    <n v="132"/>
    <n v="0"/>
    <n v="0"/>
    <n v="0"/>
    <n v="0"/>
    <n v="0"/>
    <n v="0"/>
    <n v="132"/>
    <m/>
  </r>
  <r>
    <s v="202403-I_E-CGM011210-MCQI14880.xml"/>
    <s v="4.0"/>
    <s v="I"/>
    <s v="MCQI"/>
    <s v="14880"/>
    <s v="MCQI14880"/>
    <s v="f8628243-b10c-448b-94eb-d8317cd6c197"/>
    <s v="2024-03-31T23:25:25"/>
    <x v="2"/>
    <s v="2024"/>
    <x v="1"/>
    <x v="27"/>
    <x v="27"/>
    <s v="SCS160714Q78"/>
    <s v="SADCAL CONSULTORIA Y SOLUCIONES INTEGRALES"/>
    <s v="PUE"/>
    <s v="28"/>
    <s v="G03"/>
    <s v="MXN"/>
    <n v="1"/>
    <x v="1"/>
    <s v="|- 32011.MAGNA"/>
    <s v="173.07"/>
    <n v="173.07"/>
    <n v="168.31"/>
    <n v="0"/>
    <n v="0"/>
    <n v="0"/>
    <n v="26.93"/>
    <n v="4.76"/>
    <n v="0"/>
    <n v="0"/>
    <n v="0"/>
    <n v="0"/>
    <n v="200"/>
    <m/>
  </r>
  <r>
    <s v="202403-I_E-CME030219-B10666700.xml"/>
    <s v="4.0"/>
    <s v="I"/>
    <s v="B"/>
    <s v="10666700"/>
    <s v="B10666700"/>
    <s v="AEABD970-DA4F-4CE8-948B-C72F42D97D79"/>
    <s v="2024-03-31T23:04:36"/>
    <x v="2"/>
    <s v="2024"/>
    <x v="1"/>
    <x v="28"/>
    <x v="28"/>
    <s v="SCS160714Q78"/>
    <s v="SADCAL CONSULTORIA Y SOLUCIONES INTEGRALES"/>
    <s v="PUE"/>
    <s v="01"/>
    <s v="G03"/>
    <s v="MXN"/>
    <n v="1"/>
    <x v="1"/>
    <s v="|- LIGERO  |- LIGERO  |- LIGERO  |- LIGERO"/>
    <s v="224.14"/>
    <n v="224.14"/>
    <n v="224.14"/>
    <n v="0"/>
    <n v="0"/>
    <n v="0"/>
    <n v="35.869999999999997"/>
    <n v="0"/>
    <n v="0"/>
    <n v="0"/>
    <n v="0"/>
    <n v="0"/>
    <n v="260.01"/>
    <m/>
  </r>
  <r>
    <s v="202403-I_E-CON160725-C22350.xml"/>
    <s v="4.0"/>
    <s v="I"/>
    <s v="C"/>
    <s v="22350"/>
    <s v="C22350"/>
    <s v="C38D39FD-E79D-41A7-98BC-17710FC2AF3C"/>
    <s v="2024-03-07T17:21:06"/>
    <x v="2"/>
    <s v="2024"/>
    <x v="1"/>
    <x v="14"/>
    <x v="14"/>
    <s v="SCS160714Q78"/>
    <s v="SADCAL CONSULTORIA Y SOLUCIONES INTEGRALES"/>
    <s v="PUE"/>
    <s v="03"/>
    <s v="G01"/>
    <s v="MXN"/>
    <n v="1"/>
    <x v="0"/>
    <s v="|- IMPERMEABILIZANTE HIBRIDO CUBETA DE 19 L"/>
    <s v="6000.00"/>
    <n v="6000"/>
    <n v="6000"/>
    <n v="0"/>
    <n v="0"/>
    <n v="0"/>
    <n v="960"/>
    <n v="0"/>
    <n v="0"/>
    <n v="0"/>
    <n v="0"/>
    <n v="0"/>
    <n v="6960"/>
    <m/>
  </r>
  <r>
    <s v="202403-I_E-CON160725-C22372.xml"/>
    <s v="4.0"/>
    <s v="I"/>
    <s v="C"/>
    <s v="22372"/>
    <s v="C22372"/>
    <s v="740FC71D-3E54-4A0E-A91D-666AA217199B"/>
    <s v="2024-03-11T12:25:34"/>
    <x v="2"/>
    <s v="2024"/>
    <x v="1"/>
    <x v="14"/>
    <x v="14"/>
    <s v="SCS160714Q78"/>
    <s v="SADCAL CONSULTORIA Y SOLUCIONES INTEGRALES"/>
    <s v="PUE"/>
    <s v="03"/>
    <s v="G01"/>
    <s v="MXN"/>
    <n v="1"/>
    <x v="0"/>
    <s v="|- SELLOCRET SALCHICHA TX  600 ML GRIS"/>
    <s v="2620.00"/>
    <n v="2620"/>
    <n v="2620"/>
    <n v="0"/>
    <n v="0"/>
    <n v="0"/>
    <n v="419.2"/>
    <n v="0"/>
    <n v="0"/>
    <n v="0"/>
    <n v="0"/>
    <n v="0"/>
    <n v="3039.2"/>
    <m/>
  </r>
  <r>
    <s v="202403-I_E-CON160725-C22437.xml"/>
    <s v="4.0"/>
    <s v="I"/>
    <s v="C"/>
    <s v="22437"/>
    <s v="C22437"/>
    <s v="E5A610D2-9761-4276-B47F-43BE73E4FE1F"/>
    <s v="2024-03-20T10:35:47"/>
    <x v="2"/>
    <s v="2024"/>
    <x v="1"/>
    <x v="14"/>
    <x v="14"/>
    <s v="SCS160714Q78"/>
    <s v="SADCAL CONSULTORIA Y SOLUCIONES INTEGRALES"/>
    <s v="PUE"/>
    <s v="03"/>
    <s v="G01"/>
    <s v="MXN"/>
    <n v="1"/>
    <x v="0"/>
    <s v="|- SELLOCRET SALCHICHA TX  600 ML GRIS"/>
    <s v="2620.00"/>
    <n v="2620"/>
    <n v="2620"/>
    <n v="0"/>
    <n v="0"/>
    <n v="0"/>
    <n v="419.2"/>
    <n v="0"/>
    <n v="0"/>
    <n v="0"/>
    <n v="0"/>
    <n v="0"/>
    <n v="3039.2"/>
    <m/>
  </r>
  <r>
    <s v="202403-I_E-COP920428-MTAAA77570000038541.xml"/>
    <s v="4.0"/>
    <s v="I"/>
    <s v="MTAAA"/>
    <s v="77570000038541"/>
    <s v="MTAAA77570000038541"/>
    <s v="e7b241ba-d57d-493b-9eea-4990968aa335"/>
    <s v="2024-03-06T10:33:19"/>
    <x v="2"/>
    <s v="2024"/>
    <x v="0"/>
    <x v="29"/>
    <x v="29"/>
    <s v="SCS160714Q78"/>
    <s v="SADCAL CONSULTORIA Y SOLUCIONES INTEGRALES"/>
    <s v="PUE"/>
    <s v="01"/>
    <s v="G03"/>
    <s v="MXN"/>
    <n v="1"/>
    <x v="1"/>
    <s v="|- IN EAR EVL WRD100"/>
    <s v="76.72"/>
    <n v="76.72"/>
    <n v="76.72"/>
    <n v="0"/>
    <n v="0"/>
    <n v="0"/>
    <n v="12.28"/>
    <n v="0"/>
    <n v="0"/>
    <n v="0"/>
    <n v="0"/>
    <n v="0"/>
    <n v="89"/>
    <m/>
  </r>
  <r>
    <s v="202403-P_E-DLI931201-LWFM2414150.xml"/>
    <s v="4.0"/>
    <s v="P"/>
    <s v="LWFM"/>
    <s v="2414150"/>
    <s v="LWFM2414150"/>
    <s v="11262101-AE78-55E3-9C78-5FC90B93004D"/>
    <s v="2024-03-06T08:18:42"/>
    <x v="2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3-I_E-DLI931201-LWFM2413512.xml"/>
    <s v="4.0"/>
    <s v="I"/>
    <s v="LWFM"/>
    <s v="2413512"/>
    <s v="LWFM2413512"/>
    <s v="7FBB875E-38BC-5C28-AF54-15D18F896B84"/>
    <s v="2024-03-01T15:56:04"/>
    <x v="2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28.45"/>
    <n v="128.44999999999999"/>
    <n v="128.44999999999999"/>
    <n v="0"/>
    <n v="0"/>
    <n v="0"/>
    <n v="20.55"/>
    <n v="0"/>
    <n v="0"/>
    <n v="0"/>
    <n v="0"/>
    <n v="0"/>
    <n v="149"/>
    <m/>
  </r>
  <r>
    <s v="202403-I_E-DLI931201-LWFM2417009.xml"/>
    <s v="4.0"/>
    <s v="I"/>
    <s v="LWFM"/>
    <s v="2417009"/>
    <s v="LWFM2417009"/>
    <s v="C7FE2C3F-199F-5B58-9DAA-68DF42F3EE48"/>
    <s v="2024-03-19T17:54:13"/>
    <x v="2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3-I_E-DLI931201-LWFM2419931.xml"/>
    <s v="4.0"/>
    <s v="I"/>
    <s v="LWFM"/>
    <s v="2419931"/>
    <s v="LWFM2419931"/>
    <s v="7FA0569C-2D82-5830-9549-F01FC51B4ADD"/>
    <s v="2024-03-30T19:45:11"/>
    <x v="2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270.69"/>
    <n v="270.69"/>
    <n v="270.69"/>
    <n v="0"/>
    <n v="0"/>
    <n v="0"/>
    <n v="43.31"/>
    <n v="0"/>
    <n v="0"/>
    <n v="0"/>
    <n v="0"/>
    <n v="0"/>
    <n v="314"/>
    <m/>
  </r>
  <r>
    <s v="202403-I_E-FRU160425-OFI_FAC3856.xml"/>
    <s v="4.0"/>
    <s v="I"/>
    <s v="OFI_FAC"/>
    <s v="3856"/>
    <s v="OFI_FAC3856"/>
    <s v="5905BAA5-CA32-4B48-B617-F5871DB62BA3"/>
    <s v="2024-03-30T16:51:16"/>
    <x v="2"/>
    <s v="2024"/>
    <x v="0"/>
    <x v="30"/>
    <x v="30"/>
    <s v="SCS160714Q78"/>
    <s v="SADCAL CONSULTORIA Y SOLUCIONES INTEGRALES"/>
    <s v="PUE"/>
    <s v="01"/>
    <s v="G03"/>
    <s v="MXN"/>
    <n v="1"/>
    <x v="1"/>
    <s v="|- BLOQUEADOR 50+125GR ETERNAL FACIAL-CORP  |- LLAVERO DR SIMI"/>
    <s v="179.32"/>
    <n v="179.32"/>
    <n v="179.32"/>
    <n v="0"/>
    <n v="0"/>
    <n v="0"/>
    <n v="28.69"/>
    <n v="0"/>
    <n v="0"/>
    <n v="0"/>
    <n v="0"/>
    <n v="0"/>
    <n v="208.01"/>
    <m/>
  </r>
  <r>
    <s v="202403-I_E-GAPA980711-A5232.xml"/>
    <s v="4.0"/>
    <s v="I"/>
    <s v="A"/>
    <s v="5232"/>
    <s v="A5232"/>
    <s v="43D2D1B7-50F5-4BC9-BEB8-922F5722A43C"/>
    <s v="2024-03-04T16:35:36"/>
    <x v="2"/>
    <s v="2024"/>
    <x v="1"/>
    <x v="31"/>
    <x v="31"/>
    <s v="SCS160714Q78"/>
    <s v="SADCAL CONSULTORIA Y SOLUCIONES INTEGRALES"/>
    <s v="PUE"/>
    <s v="01"/>
    <s v="G03"/>
    <s v="MXN"/>
    <n v="1"/>
    <x v="0"/>
    <s v="|- THINNER STANDARD 4 L"/>
    <s v="120.69"/>
    <n v="120.69"/>
    <n v="120.69"/>
    <n v="0"/>
    <n v="0"/>
    <n v="0"/>
    <n v="19.309999999999999"/>
    <n v="0"/>
    <n v="0"/>
    <n v="0"/>
    <n v="0"/>
    <n v="0"/>
    <n v="140"/>
    <m/>
  </r>
  <r>
    <s v="202403-I_E-HDM001017-4HGIHI48558.xml"/>
    <s v="4.0"/>
    <s v="I"/>
    <s v="4HGIHI"/>
    <s v="48558"/>
    <s v="4HGIHI48558"/>
    <s v="a3746adf-eba1-4488-a211-82b41f9e2336"/>
    <s v="2024-03-25T11:35:23"/>
    <x v="2"/>
    <s v="2024"/>
    <x v="1"/>
    <x v="32"/>
    <x v="32"/>
    <s v="SCS160714Q78"/>
    <s v="SADCAL CONSULTORIA Y SOLUCIONES INTEGRALES"/>
    <s v="PUE"/>
    <s v="01"/>
    <s v="G03"/>
    <s v="MXN"/>
    <n v="1"/>
    <x v="0"/>
    <s v="|- POSTE METALICO CAL.26 6.35CMX2.44M  |- CANAL AMARRE ESTANDAR  410X305 C-26  |- COMPUESTO SUPERLIGERO CAJA 5KG  |- PALETA PAYASO 45G RIC"/>
    <s v="588.51"/>
    <n v="588.51"/>
    <n v="555.58000000000004"/>
    <n v="0"/>
    <n v="0"/>
    <n v="23"/>
    <n v="88.89"/>
    <n v="0"/>
    <n v="0"/>
    <n v="0"/>
    <n v="0"/>
    <n v="0"/>
    <n v="667.47"/>
    <m/>
  </r>
  <r>
    <s v="202403-I_E-MEAA560427-C10915.xml"/>
    <s v="4.0"/>
    <s v="I"/>
    <s v="C"/>
    <s v="10915"/>
    <s v="C10915"/>
    <s v="BC32FDB6-2740-432B-8E99-9D87C3BBF5A9"/>
    <s v="2024-03-21T11:30:30"/>
    <x v="2"/>
    <s v="2024"/>
    <x v="1"/>
    <x v="33"/>
    <x v="33"/>
    <s v="SCS160714Q78"/>
    <s v="SADCAL CONSULTORIA Y SOLUCIONES INTEGRALES"/>
    <s v="PUE"/>
    <s v="01"/>
    <s v="G03"/>
    <s v="MXN"/>
    <n v="1"/>
    <x v="0"/>
    <s v="|- TORNILLO PUNTA BROCA 8X3-4 CIENTO  |- THINNER STD LT"/>
    <s v="242.02"/>
    <n v="242.02"/>
    <n v="242.02"/>
    <n v="0"/>
    <n v="0"/>
    <n v="0"/>
    <n v="38.72"/>
    <n v="0"/>
    <n v="0"/>
    <n v="0"/>
    <n v="0"/>
    <n v="0"/>
    <n v="280.74"/>
    <m/>
  </r>
  <r>
    <s v="202403-I_E-NWM970924-IBAGB277277.xml"/>
    <s v="4.0"/>
    <s v="I"/>
    <s v="IBAGB"/>
    <s v="277277"/>
    <s v="IBAGB277277"/>
    <s v="85BB7CBF-533D-417F-A564-804B2968A84E"/>
    <s v="2024-03-01T16:20:40"/>
    <x v="2"/>
    <s v="2024"/>
    <x v="0"/>
    <x v="5"/>
    <x v="5"/>
    <s v="SCS160714Q78"/>
    <s v="SADCAL CONSULTORIA Y SOLUCIONES INTEGRALES"/>
    <s v="PUE"/>
    <s v="04"/>
    <s v="G03"/>
    <s v="MXN"/>
    <n v="1"/>
    <x v="1"/>
    <s v="|- HIGIENE  |- E DOMICILIO  |- ARENA  |- ARENA BOB"/>
    <s v="437.50"/>
    <n v="437.5"/>
    <n v="437.5"/>
    <n v="0"/>
    <n v="0"/>
    <n v="0"/>
    <n v="70"/>
    <n v="0"/>
    <n v="0"/>
    <n v="0"/>
    <n v="0"/>
    <n v="0"/>
    <n v="507.5"/>
    <m/>
  </r>
  <r>
    <s v="202403-I_E-NWM970924-IBAII200791.xml"/>
    <s v="4.0"/>
    <s v="I"/>
    <s v="IBAII"/>
    <s v="200791"/>
    <s v="IBAII200791"/>
    <s v="F48414BD-D10C-481D-8F79-B4C7D7F1B7E8"/>
    <s v="2024-03-29T17:26:50"/>
    <x v="2"/>
    <s v="2024"/>
    <x v="0"/>
    <x v="5"/>
    <x v="5"/>
    <s v="SCS160714Q78"/>
    <s v="SADCAL CONSULTORIA Y SOLUCIONES INTEGRALES"/>
    <s v="PUE"/>
    <s v="28"/>
    <s v="G03"/>
    <s v="MXN"/>
    <n v="1"/>
    <x v="1"/>
    <s v="|- CM640GY140G  |- ROSA VENUS  |- R VENUS BA  |- TERMINAL  |- ROSA VENUS  |- AXION 1.1L  |- GV ENT  |- GV BLANQ 2  |- GREATVALUE  |- PINTURA"/>
    <s v="953.91"/>
    <n v="953.91"/>
    <n v="738.36"/>
    <n v="0"/>
    <n v="0"/>
    <n v="178"/>
    <n v="118.14"/>
    <n v="0"/>
    <n v="0"/>
    <n v="0"/>
    <n v="0"/>
    <n v="0"/>
    <n v="1034.5"/>
    <m/>
  </r>
  <r>
    <s v="202403-I_E-NWM970924-ICAGB559166.xml"/>
    <s v="4.0"/>
    <s v="I"/>
    <s v="ICAGB"/>
    <s v="559166"/>
    <s v="ICAGB559166"/>
    <s v="EE1DD00B-5AF4-40C6-80B4-83501EB74085"/>
    <s v="2024-03-31T19:41:08"/>
    <x v="2"/>
    <s v="2024"/>
    <x v="0"/>
    <x v="5"/>
    <x v="5"/>
    <s v="SCS160714Q78"/>
    <s v="SADCAL CONSULTORIA Y SOLUCIONES INTEGRALES"/>
    <s v="PUE"/>
    <s v="04"/>
    <s v="G03"/>
    <s v="MXN"/>
    <n v="1"/>
    <x v="1"/>
    <s v="|- TOALLITA KBB  |- TOALLITAS BB  |- MM LIMPBRISA  |- OIKOS GRIEGO  |- 1.730K MAYON  |- YOPLAIT  |- CREMA DESLAC  |- FUD  |- 1KG MENONITA  |- HERBAL ESSEN  |- 1LT BODY MIL  |- HAMB SIRLOIN  |- ADEREZO BC  |- MM PANELA  |- LECHUGA ROMA  |- COLIFLOR  |- BROCOLI"/>
    <s v="2664.81"/>
    <n v="2664.81"/>
    <n v="742.01"/>
    <n v="0"/>
    <n v="0"/>
    <n v="1616"/>
    <n v="118.71"/>
    <n v="0"/>
    <n v="0"/>
    <n v="0"/>
    <n v="0"/>
    <n v="0"/>
    <n v="2476.7199999999998"/>
    <m/>
  </r>
  <r>
    <s v="202403-I_E-NWM970924-IWACL1288008.xml"/>
    <s v="4.0"/>
    <s v="I"/>
    <s v="IWACL"/>
    <s v="1288008"/>
    <s v="IWACL1288008"/>
    <s v="C17E4B3C-B40B-41DA-8F22-A6AD7FE9298C"/>
    <s v="2024-03-31T19:42:25"/>
    <x v="2"/>
    <s v="2024"/>
    <x v="0"/>
    <x v="5"/>
    <x v="5"/>
    <s v="SCS160714Q78"/>
    <s v="SADCAL CONSULTORIA Y SOLUCIONES INTEGRALES"/>
    <s v="PUE"/>
    <s v="04"/>
    <s v="G03"/>
    <s v="MXN"/>
    <n v="1"/>
    <x v="1"/>
    <s v="|- E DOMICILIO  |- SJUAN HVO BL  |- COTTONELLE  |- TT HORNEADA  |- COOKIE 30GR  |- SCLARALIGHT  |- TUNY AGUA  |- MAS DET LIQ  |- ISADORA FRIJ  |- ISADORA FRIJ  |- YAKULT BEBI  |- NILO 1 KG  |- UNICO FRES  |- DON JOSE SH  |- ADES SOYA BE  |- GV FRES 500G  |- YOPLAIT442  |- LIMON S SEMI  |- DESHEBRADASK  |- CORNPOPS30  |- CEREAL  |- CALAHUA CO  |- PHILLY QSOCR  |- VITA COCO  |- QSO CAB CEN  |- OCEAN SPRA  |- CREMA ALPUR  |- DOVE JABON B  |- FAJITA  |- PECHUGA PAVO  |- DESHEBRADASK  |- SAZONADOR  |- MILANESA"/>
    <s v="2441.61"/>
    <n v="2441.61"/>
    <n v="339.25"/>
    <n v="0"/>
    <n v="0"/>
    <n v="2016.36"/>
    <n v="54.28"/>
    <n v="0"/>
    <n v="0"/>
    <n v="0"/>
    <n v="0"/>
    <n v="0"/>
    <n v="2409.8900000000003"/>
    <m/>
  </r>
  <r>
    <s v="202403-I_E-NWM970924-IWAJT652004.xml"/>
    <s v="4.0"/>
    <s v="I"/>
    <s v="IWAJT"/>
    <s v="652004"/>
    <s v="IWAJT652004"/>
    <s v="C1FE0602-97CD-4C61-B99D-6145BC66D718"/>
    <s v="2024-03-31T19:39:07"/>
    <x v="2"/>
    <s v="2024"/>
    <x v="0"/>
    <x v="5"/>
    <x v="5"/>
    <s v="SCS160714Q78"/>
    <s v="SADCAL CONSULTORIA Y SOLUCIONES INTEGRALES"/>
    <s v="PUE"/>
    <s v="04"/>
    <s v="G03"/>
    <s v="MXN"/>
    <n v="1"/>
    <x v="1"/>
    <s v="|- E DOMICILIO  |- AZUFRE  |- ARENA BOB  |- ARENA GATO"/>
    <s v="622.41"/>
    <n v="622.41"/>
    <n v="622.41"/>
    <n v="0"/>
    <n v="0"/>
    <n v="0"/>
    <n v="99.59"/>
    <n v="0"/>
    <n v="0"/>
    <n v="0"/>
    <n v="0"/>
    <n v="0"/>
    <n v="722"/>
    <m/>
  </r>
  <r>
    <s v="202403-I_E-PCZ071128-MEXAB3FAC000439652.xml"/>
    <s v="4.0"/>
    <s v="I"/>
    <s v="MEXAB"/>
    <s v="3FAC000439652"/>
    <s v="MEXAB3FAC000439652"/>
    <s v="C66EC5ED-53C2-4E1A-AC2E-77D88B6AE7B1"/>
    <s v="2024-03-03T07:29:54"/>
    <x v="2"/>
    <s v="2024"/>
    <x v="0"/>
    <x v="34"/>
    <x v="34"/>
    <s v="SCS160714Q78"/>
    <s v="SADCAL CONSULTORIA Y SOLUCIONES INTEGRALES"/>
    <s v="PUE"/>
    <s v="04"/>
    <s v="G03"/>
    <s v="MXN"/>
    <n v="1"/>
    <x v="1"/>
    <s v="|- ALIM GATINA POLLO 1-15 KG"/>
    <s v="928.80"/>
    <n v="928.8"/>
    <n v="928.8"/>
    <n v="0"/>
    <n v="0"/>
    <n v="0"/>
    <n v="148.80000000000001"/>
    <n v="0"/>
    <n v="0"/>
    <n v="0"/>
    <n v="0"/>
    <n v="0"/>
    <n v="1077.5999999999999"/>
    <m/>
  </r>
  <r>
    <s v="202403-I_E-SAR110503-WEB37481.xml"/>
    <s v="4.0"/>
    <s v="I"/>
    <s v="WEB"/>
    <s v="37481"/>
    <s v="WEB37481"/>
    <s v="eabaa11e-652d-4ad9-be90-ef96264bba93"/>
    <s v="2024-03-31T23:24:01"/>
    <x v="2"/>
    <s v="2024"/>
    <x v="1"/>
    <x v="35"/>
    <x v="35"/>
    <s v="SCS160714Q78"/>
    <s v="SADCAL CONSULTORIA Y SOLUCIONES INTEGRALES"/>
    <s v="PUE"/>
    <s v="04"/>
    <s v="G03"/>
    <s v="MXN"/>
    <n v="1"/>
    <x v="1"/>
    <s v="|- Magna"/>
    <s v="346.19"/>
    <n v="346.19"/>
    <n v="336.31"/>
    <n v="0"/>
    <n v="0"/>
    <n v="9.8799999999999955"/>
    <n v="53.81"/>
    <n v="0"/>
    <n v="0"/>
    <n v="0"/>
    <n v="0"/>
    <n v="0"/>
    <n v="400"/>
    <m/>
  </r>
  <r>
    <s v="202403-I_E-SHE190630-FTDA7994053.xml"/>
    <s v="4.0"/>
    <s v="I"/>
    <s v="FTDA"/>
    <s v="7994053"/>
    <s v="FTDA7994053"/>
    <s v="0726A146-935F-473E-BA60-D37E91159A01"/>
    <s v="2024-03-30T20:52:24"/>
    <x v="2"/>
    <s v="2024"/>
    <x v="0"/>
    <x v="7"/>
    <x v="7"/>
    <s v="SCS160714Q78"/>
    <s v="SADCAL CONSULTORIA Y SOLUCIONES INTEGRALES"/>
    <s v="PUE"/>
    <s v="28"/>
    <s v="G03"/>
    <s v="MXN"/>
    <n v="1"/>
    <x v="1"/>
    <s v="|- RIOPAN GEL SUSP250 ML  |- KIT DE VIAJE HIGIENE BUCAL 6PZ  |- PALILLO CON HILO DENTAL 40PZ C"/>
    <s v="469.35"/>
    <n v="469.35"/>
    <n v="157.5"/>
    <n v="0"/>
    <n v="0"/>
    <n v="284.05"/>
    <n v="25.2"/>
    <n v="0"/>
    <n v="0"/>
    <n v="0"/>
    <n v="0"/>
    <n v="0"/>
    <n v="466.75"/>
    <m/>
  </r>
  <r>
    <s v="202403-I_E-SHE190630-FTDA7994063.xml"/>
    <s v="4.0"/>
    <s v="I"/>
    <s v="FTDA"/>
    <s v="7994063"/>
    <s v="FTDA7994063"/>
    <s v="2450C091-2FAF-4DA7-B910-0710EE3E4497"/>
    <s v="2024-03-30T20:53:08"/>
    <x v="2"/>
    <s v="2024"/>
    <x v="0"/>
    <x v="7"/>
    <x v="7"/>
    <s v="SCS160714Q78"/>
    <s v="SADCAL CONSULTORIA Y SOLUCIONES INTEGRALES"/>
    <s v="PUE"/>
    <s v="01"/>
    <s v="G03"/>
    <s v="MXN"/>
    <n v="1"/>
    <x v="1"/>
    <s v="|- BOLSA ECOLOGICA 30X28X18"/>
    <s v="8.62"/>
    <n v="8.6199999999999992"/>
    <n v="8.6199999999999992"/>
    <n v="0"/>
    <n v="0"/>
    <n v="0"/>
    <n v="1.38"/>
    <n v="0"/>
    <n v="0"/>
    <n v="0"/>
    <n v="0"/>
    <n v="0"/>
    <n v="10"/>
    <m/>
  </r>
  <r>
    <s v="202403-I_E-SOM101125-FBAA3575338.xml"/>
    <s v="4.0"/>
    <s v="I"/>
    <s v="FBAA"/>
    <s v="3575338"/>
    <s v="FBAA3575338"/>
    <s v="31A67DC6-D282-406C-AC1D-E9E08363832E"/>
    <s v="2024-03-30T19:43:32"/>
    <x v="2"/>
    <s v="2024"/>
    <x v="1"/>
    <x v="36"/>
    <x v="36"/>
    <s v="SCS160714Q78"/>
    <s v="SADCAL CONSULTORIA Y SOLUCIONES INTEGRALES"/>
    <s v="PPD"/>
    <s v="99"/>
    <s v="G03"/>
    <s v="MXN"/>
    <n v="1"/>
    <x v="0"/>
    <s v="|- ESMERIL BOSCH GWS70  |- ROTOMARTILLO 18 V +"/>
    <s v="4401.72"/>
    <n v="4401.72"/>
    <n v="3521.37"/>
    <n v="0"/>
    <n v="0"/>
    <n v="0"/>
    <n v="563.42999999999995"/>
    <n v="0"/>
    <n v="0"/>
    <n v="0"/>
    <n v="0"/>
    <n v="0"/>
    <n v="4084.8"/>
    <m/>
  </r>
  <r>
    <s v="202403-I_E-SOM101125-FBAA3575342.xml"/>
    <s v="4.0"/>
    <s v="I"/>
    <s v="FBAA"/>
    <s v="3575342"/>
    <s v="FBAA3575342"/>
    <s v="3728FB55-EEDB-4EEA-A987-6162B03EBF05"/>
    <s v="2024-03-30T19:44:15"/>
    <x v="2"/>
    <s v="2024"/>
    <x v="1"/>
    <x v="36"/>
    <x v="36"/>
    <s v="SCS160714Q78"/>
    <s v="SADCAL CONSULTORIA Y SOLUCIONES INTEGRALES"/>
    <s v="PPD"/>
    <s v="99"/>
    <s v="G03"/>
    <s v="MXN"/>
    <n v="1"/>
    <x v="0"/>
    <s v="|- BOLSA ECOLOGICA 50X4  |- ESMERIL BOSCH GWS70"/>
    <s v="1348.27"/>
    <n v="1348.27"/>
    <n v="914.28"/>
    <n v="0"/>
    <n v="0"/>
    <n v="0"/>
    <n v="146.29"/>
    <n v="0"/>
    <n v="0"/>
    <n v="0"/>
    <n v="0"/>
    <n v="0"/>
    <n v="1060.57"/>
    <m/>
  </r>
  <r>
    <s v="202403-I_E-SOM101125-FBAA3575360.xml"/>
    <s v="4.0"/>
    <s v="I"/>
    <s v="FBAA"/>
    <s v="3575360"/>
    <s v="FBAA3575360"/>
    <s v="42528E1D-94D6-49BC-9279-68DB00C74AA5"/>
    <s v="2024-03-30T19:49:45"/>
    <x v="2"/>
    <s v="2024"/>
    <x v="0"/>
    <x v="36"/>
    <x v="36"/>
    <s v="SCS160714Q78"/>
    <s v="SADCAL CONSULTORIA Y SOLUCIONES INTEGRALES"/>
    <s v="PUE"/>
    <s v="04"/>
    <s v="G03"/>
    <s v="MXN"/>
    <n v="1"/>
    <x v="1"/>
    <s v="|- MOCHILA KRIMMLER PRI"/>
    <s v="1464.66"/>
    <n v="1464.66"/>
    <n v="1318.19"/>
    <n v="0"/>
    <n v="0"/>
    <n v="0"/>
    <n v="210.91"/>
    <n v="0"/>
    <n v="0"/>
    <n v="0"/>
    <n v="0"/>
    <n v="0"/>
    <n v="1529.1000000000001"/>
    <m/>
  </r>
  <r>
    <s v="202403-I_E-SOM101125-FBAA3575365.xml"/>
    <s v="4.0"/>
    <s v="I"/>
    <s v="FBAA"/>
    <s v="3575365"/>
    <s v="FBAA3575365"/>
    <s v="29807A9E-58D7-45E7-997E-18C723085157"/>
    <s v="2024-03-30T19:50:50"/>
    <x v="2"/>
    <s v="2024"/>
    <x v="0"/>
    <x v="36"/>
    <x v="36"/>
    <s v="SCS160714Q78"/>
    <s v="SADCAL CONSULTORIA Y SOLUCIONES INTEGRALES"/>
    <s v="PPD"/>
    <s v="99"/>
    <s v="G03"/>
    <s v="MXN"/>
    <n v="1"/>
    <x v="1"/>
    <s v="|- LIGHTNING TO USB CAB"/>
    <s v="473.28"/>
    <n v="473.28"/>
    <n v="473.28"/>
    <n v="0"/>
    <n v="0"/>
    <n v="0"/>
    <n v="75.72"/>
    <n v="0"/>
    <n v="0"/>
    <n v="0"/>
    <n v="0"/>
    <n v="0"/>
    <n v="549"/>
    <m/>
  </r>
  <r>
    <s v="202403-I_E-TAC000705-OLV-7155.xml"/>
    <s v="4.0"/>
    <s v="I"/>
    <s v="OLV-"/>
    <s v="7155"/>
    <s v="OLV-7155"/>
    <s v="7dc5e91f-688c-4b62-842a-b78c572f218c"/>
    <s v="2024-03-22T15:52:40"/>
    <x v="2"/>
    <s v="2024"/>
    <x v="1"/>
    <x v="37"/>
    <x v="37"/>
    <s v="SCS160714Q78"/>
    <s v="SADCAL CONSULTORIA Y SOLUCIONES INTEGRALES"/>
    <s v="PUE"/>
    <s v="01"/>
    <s v="G03"/>
    <s v="MXN"/>
    <n v="1"/>
    <x v="0"/>
    <s v="|- FOTOCELDA ELECTRONICO 120-240V ARGOS  |- BASE P-FOTOCELDA C-N MENSULA ARGOS  |- CONT. DX BLANCO C-PLACA BLANCA LUGANO  |- APAG. SENCILLO BLANCO 1 MOD. IGOTO  |- PLACA 2 MODULOS BLANCO LUGANO  |- PLACA 1 MODULO BLANCA LUGANO  |- CANALETA C-ADHESIVO 10X20X2mts BLANCA  |- SOBRETAPA DE 19mm 10x10cm  |- TAPA CUADRADA DE 19mm 10X10cm  |- CAJA UNIVERSAL BLANCA P-CANALETA"/>
    <s v="383.53"/>
    <n v="383.53"/>
    <n v="383.53"/>
    <n v="0"/>
    <n v="0"/>
    <n v="0"/>
    <n v="61.36"/>
    <n v="0"/>
    <n v="0"/>
    <n v="0"/>
    <n v="0"/>
    <n v="0"/>
    <n v="444.89"/>
    <m/>
  </r>
  <r>
    <s v="202403-P_E-TME840315-5eeff5.xml"/>
    <s v="4.0"/>
    <s v="P"/>
    <s v=""/>
    <s v=""/>
    <s v="5eeff5"/>
    <s v="5eeff5ee-bca2-40c0-a7ca-73622875b944"/>
    <s v="2024-03-07T01:44:15"/>
    <x v="2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3-I_E-TME840315-FMM130124030188860.xml"/>
    <s v="4.0"/>
    <s v="I"/>
    <s v="FMM"/>
    <s v="130124030188860"/>
    <s v="FMM130124030188860"/>
    <s v="55ba0f35-f02c-4dc7-ba47-73622875334c"/>
    <s v="2024-03-24T22:20:57"/>
    <x v="2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3-I_E-YWC150721-FAC1060.xml"/>
    <s v="4.0"/>
    <s v="I"/>
    <s v="FAC"/>
    <s v="1060"/>
    <s v="FAC1060"/>
    <s v="FE5B72B3-2058-4DF6-A6CB-7A8E497F3A4A"/>
    <s v="2024-03-27T12:03:31"/>
    <x v="2"/>
    <s v="2024"/>
    <x v="1"/>
    <x v="38"/>
    <x v="38"/>
    <s v="SCS160714Q78"/>
    <s v="SADCAL CONSULTORIA Y SOLUCIONES INTEGRALES"/>
    <s v="PUE"/>
    <s v="01"/>
    <s v="G03"/>
    <s v="MXN"/>
    <n v="1"/>
    <x v="0"/>
    <s v="|- CONSTRULED"/>
    <s v="201.00"/>
    <n v="201"/>
    <n v="201"/>
    <n v="0"/>
    <n v="0"/>
    <n v="0"/>
    <n v="32.159999999999997"/>
    <n v="0"/>
    <n v="0"/>
    <n v="0"/>
    <n v="0"/>
    <n v="0"/>
    <n v="233.16"/>
    <m/>
  </r>
  <r>
    <s v="2024-03_INV247438842.pdf"/>
    <s v="-"/>
    <s v="I"/>
    <s v="-"/>
    <s v="-"/>
    <s v="INV247438842"/>
    <s v="-"/>
    <d v="2024-03-13T00:00:00"/>
    <x v="2"/>
    <n v="2024"/>
    <x v="0"/>
    <x v="9"/>
    <x v="9"/>
    <s v="SCS160714Q78"/>
    <s v="SADCAL CONSULTORIA Y SOLUCIONES INTEGRALES"/>
    <s v="-"/>
    <s v="04"/>
    <s v="-"/>
    <s v="USD"/>
    <n v="16.808299999999999"/>
    <x v="1"/>
    <s v="|- Zoom One Pro Monthly"/>
    <n v="15.99"/>
    <n v="268.76"/>
    <n v="268.76"/>
    <n v="0"/>
    <n v="0"/>
    <n v="0"/>
    <n v="43"/>
    <n v="0"/>
    <n v="0"/>
    <n v="0"/>
    <n v="0"/>
    <n v="0"/>
    <n v="311.76"/>
    <m/>
  </r>
  <r>
    <s v="202404_I_E-74-3093319_202302821896.pdf"/>
    <s v="-"/>
    <s v="I"/>
    <s v="-"/>
    <s v="-"/>
    <s v="202302821896"/>
    <s v="-"/>
    <d v="2024-04-25T00:00:00"/>
    <x v="3"/>
    <n v="2024"/>
    <x v="0"/>
    <x v="0"/>
    <x v="0"/>
    <s v="SCS160714Q78"/>
    <s v="SADCAL CONSULTORIA Y SOLUCIONES INTEGRALES"/>
    <s v="-"/>
    <s v="04"/>
    <s v="-"/>
    <s v="MXN"/>
    <n v="1"/>
    <x v="0"/>
    <s v="|- 90010289 - Servidor Virtual Cloud L"/>
    <n v="820.66"/>
    <n v="820.66"/>
    <n v="707.47"/>
    <n v="0"/>
    <n v="0"/>
    <n v="0"/>
    <n v="113.18999999999994"/>
    <n v="0"/>
    <n v="0"/>
    <n v="0"/>
    <n v="0"/>
    <n v="0"/>
    <n v="820.66"/>
    <m/>
  </r>
  <r>
    <s v="202404_I_E-74-3093319_202302823440.pdf"/>
    <s v="-"/>
    <s v="I"/>
    <s v="-"/>
    <s v="-"/>
    <s v="202302823440"/>
    <s v="-"/>
    <d v="2024-04-26T00:00:00"/>
    <x v="3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2341.83"/>
    <n v="2341.83"/>
    <n v="2018.82"/>
    <n v="0"/>
    <n v="0"/>
    <n v="0"/>
    <n v="323.01"/>
    <n v="0"/>
    <n v="0"/>
    <n v="0"/>
    <n v="0"/>
    <n v="0"/>
    <n v="2341.83"/>
    <m/>
  </r>
  <r>
    <s v="202404_I_E-84-2805822_128788928284.pdf"/>
    <s v="-"/>
    <s v="I"/>
    <s v="-"/>
    <s v="-"/>
    <s v="128788928284"/>
    <s v="-"/>
    <d v="2024-04-16T00:00:00"/>
    <x v="3"/>
    <n v="2024"/>
    <x v="0"/>
    <x v="1"/>
    <x v="1"/>
    <s v="SCS160714Q78"/>
    <s v="SADCAL CONSULTORIA Y SOLUCIONES INTEGRALES"/>
    <s v="-"/>
    <s v="28"/>
    <s v="-"/>
    <s v="MXN"/>
    <n v="1"/>
    <x v="1"/>
    <s v="|- 400 R. + 400 Bonus R. *Free"/>
    <n v="214.66"/>
    <n v="214.66"/>
    <n v="214.66"/>
    <n v="0"/>
    <n v="0"/>
    <n v="0"/>
    <n v="34.340000000000003"/>
    <n v="0"/>
    <n v="0"/>
    <n v="0"/>
    <n v="0"/>
    <n v="0"/>
    <n v="249"/>
    <m/>
  </r>
  <r>
    <s v="202404_I_E-84-2805822_128788928285.pdf"/>
    <s v="-"/>
    <s v="I"/>
    <s v="-"/>
    <s v="-"/>
    <s v="128788928285"/>
    <s v="-"/>
    <d v="2024-04-16T00:00:00"/>
    <x v="3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"/>
    <n v="21.55"/>
    <n v="21.55"/>
    <n v="21.55"/>
    <n v="0"/>
    <n v="0"/>
    <n v="0"/>
    <n v="3.45"/>
    <n v="0"/>
    <n v="0"/>
    <n v="0"/>
    <n v="0"/>
    <n v="0"/>
    <n v="25"/>
    <m/>
  </r>
  <r>
    <s v="202404_I_E-84-2805822_150786364322.pdf"/>
    <s v="-"/>
    <s v="I"/>
    <s v="-"/>
    <s v="-"/>
    <s v="150786364322"/>
    <s v="-"/>
    <d v="2024-04-08T00:00:00"/>
    <x v="3"/>
    <n v="2024"/>
    <x v="0"/>
    <x v="1"/>
    <x v="1"/>
    <s v="SCS160714Q78"/>
    <s v="SADCAL CONSULTORIA Y SOLUCIONES INTEGRALES"/>
    <s v="-"/>
    <s v="28"/>
    <s v="-"/>
    <s v="MXN"/>
    <n v="1"/>
    <x v="1"/>
    <s v="|- Unlock Re.BP Special Reward I y II"/>
    <n v="799"/>
    <n v="799"/>
    <n v="774.14"/>
    <n v="0"/>
    <n v="0"/>
    <n v="0"/>
    <n v="123.86"/>
    <n v="0"/>
    <n v="0"/>
    <n v="0"/>
    <n v="0"/>
    <n v="0"/>
    <n v="898"/>
    <m/>
  </r>
  <r>
    <s v="202404_I_E-84-2805822_210788246456.pdf"/>
    <s v="-"/>
    <s v="I"/>
    <s v="-"/>
    <s v="-"/>
    <s v="210788246456"/>
    <s v="-"/>
    <d v="2024-04-13T00:00:00"/>
    <x v="3"/>
    <n v="2024"/>
    <x v="0"/>
    <x v="1"/>
    <x v="1"/>
    <s v="SCS160714Q78"/>
    <s v="SADCAL CONSULTORIA Y SOLUCIONES INTEGRALES"/>
    <s v="-"/>
    <s v="28"/>
    <s v="-"/>
    <s v="MXN"/>
    <n v="1"/>
    <x v="1"/>
    <s v="|- Unlock BattlePass SP.Reward II"/>
    <n v="1119.83"/>
    <n v="1119.83"/>
    <n v="1119.83"/>
    <n v="0"/>
    <n v="0"/>
    <n v="0"/>
    <n v="179.17"/>
    <n v="0"/>
    <n v="0"/>
    <n v="0"/>
    <n v="0"/>
    <n v="0"/>
    <n v="1299"/>
    <m/>
  </r>
  <r>
    <s v="202404-I_E-AABT920307-1848.xml"/>
    <s v="4.0"/>
    <s v="I"/>
    <s v=""/>
    <s v="1848"/>
    <s v="1848"/>
    <s v="49F0A6A9-32DA-4C04-BF42-00125BE1E7E0"/>
    <s v="2024-04-06T12:35:47"/>
    <x v="3"/>
    <s v="2024"/>
    <x v="1"/>
    <x v="39"/>
    <x v="39"/>
    <s v="SCS160714Q78"/>
    <s v="SADCAL CONSULTORIA Y SOLUCIONES INTEGRALES"/>
    <s v="PUE"/>
    <s v="04"/>
    <s v="G03"/>
    <s v="MXN"/>
    <n v="1"/>
    <x v="0"/>
    <s v="|- 195 60 R 14 TORNEL ASTRAL 85H"/>
    <s v="5517.24"/>
    <n v="5517.24"/>
    <n v="5517.24"/>
    <n v="0"/>
    <n v="0"/>
    <n v="0"/>
    <n v="882.76"/>
    <n v="0"/>
    <n v="0"/>
    <n v="0"/>
    <n v="0"/>
    <n v="0"/>
    <n v="6400"/>
    <m/>
  </r>
  <r>
    <s v="202404-I_E-AME970109-7155879494.xml"/>
    <s v="4.0"/>
    <s v="I"/>
    <s v="7155"/>
    <s v="879494"/>
    <s v="7155879494"/>
    <s v="14305bc5-6e7a-4e4f-b06b-4da6f73a4ed1"/>
    <s v="2024-04-12T08:54:23"/>
    <x v="3"/>
    <s v="2024"/>
    <x v="1"/>
    <x v="40"/>
    <x v="40"/>
    <s v="SCS160714Q78"/>
    <s v="SADCAL CONSULTORIA Y SOLUCIONES INTEGRALES"/>
    <s v="PUE"/>
    <s v="01"/>
    <s v="G03"/>
    <s v="MXN"/>
    <n v="1"/>
    <x v="1"/>
    <s v="|- PH7317 FILTRO DE ACEITE"/>
    <s v="93.97"/>
    <n v="93.97"/>
    <n v="93.97"/>
    <n v="0"/>
    <n v="0"/>
    <n v="0"/>
    <n v="15.03"/>
    <n v="0"/>
    <n v="0"/>
    <n v="0"/>
    <n v="0"/>
    <n v="0"/>
    <n v="109"/>
    <m/>
  </r>
  <r>
    <s v="202404-I_E-BII931004-MAR7452150055286517.xml"/>
    <s v="4.0"/>
    <s v="I"/>
    <s v="MAR74521"/>
    <s v="50055286517"/>
    <s v="MAR7452150055286517"/>
    <s v="0ac25b83-b5d4-4fcd-9fbb-2ffb141e09f7"/>
    <s v="2024-04-02T13:15:16"/>
    <x v="3"/>
    <s v="2024"/>
    <x v="0"/>
    <x v="12"/>
    <x v="12"/>
    <s v="SCS160714Q78"/>
    <s v="SADCAL CONSULTORIA Y SOLUCIONES INTEGRALES"/>
    <s v="PUE"/>
    <s v="03"/>
    <s v="G03"/>
    <s v="MXN"/>
    <n v="1"/>
    <x v="1"/>
    <s v="|- COMISION MANEJO DE CUENTA"/>
    <s v="171.55"/>
    <n v="171.55"/>
    <n v="171.55"/>
    <n v="0"/>
    <n v="0"/>
    <n v="0"/>
    <n v="27.45"/>
    <n v="0"/>
    <n v="0"/>
    <n v="0"/>
    <n v="0"/>
    <n v="0"/>
    <n v="199"/>
    <m/>
  </r>
  <r>
    <s v="202404-I_E-COP920428-MTAAA77570000040159.xml"/>
    <s v="4.0"/>
    <s v="I"/>
    <s v="MTAAA"/>
    <s v="77570000040159"/>
    <s v="MTAAA77570000040159"/>
    <s v="b499854f-ad76-446a-b4ab-3c60f13e7c51"/>
    <s v="2024-04-10T16:04:55"/>
    <x v="3"/>
    <s v="2024"/>
    <x v="0"/>
    <x v="29"/>
    <x v="29"/>
    <s v="SCS160714Q78"/>
    <s v="SADCAL CONSULTORIA Y SOLUCIONES INTEGRALES"/>
    <s v="PUE"/>
    <s v="01"/>
    <s v="G03"/>
    <s v="MXN"/>
    <n v="1"/>
    <x v="1"/>
    <s v="|- IN EAR SONY MDR EX14APBZUC"/>
    <s v="214.66"/>
    <n v="214.66"/>
    <n v="145.69"/>
    <n v="0"/>
    <n v="0"/>
    <n v="0"/>
    <n v="23.31"/>
    <n v="0"/>
    <n v="0"/>
    <n v="0"/>
    <n v="0"/>
    <n v="0"/>
    <n v="169"/>
    <m/>
  </r>
  <r>
    <s v="202404-P_E-DLI931201-LWFM2421394.xml"/>
    <s v="4.0"/>
    <s v="P"/>
    <s v="LWFM"/>
    <s v="2421394"/>
    <s v="LWFM2421394"/>
    <s v="59E8B86C-A684-5643-A413-1BE3CD00644F"/>
    <s v="2024-04-06T08:03:49"/>
    <x v="3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4-I_E-EPA030319-F088155178.xml"/>
    <s v="4.0"/>
    <s v="I"/>
    <s v="F08"/>
    <s v="8155178"/>
    <s v="F088155178"/>
    <s v="04CAE41B-DD41-4B63-B5F0-B2C56B9EE745"/>
    <s v="2024-04-17T12:34:41"/>
    <x v="3"/>
    <s v="2024"/>
    <x v="1"/>
    <x v="41"/>
    <x v="41"/>
    <s v="SCS160714Q78"/>
    <s v="SADCAL CONSULTORIA Y SOLUCIONES INTEGRALES"/>
    <s v="PUE"/>
    <s v="01"/>
    <s v="G03"/>
    <s v="MXN"/>
    <n v="1"/>
    <x v="0"/>
    <s v="|- IGOTO PLACA DX PARA INTEMPERIE  |- APP SM-360-1S-N  |- CONTACTO DUPLEX BLANCO POL LEVITON  |- IGOTO APAG Y CONTAC ATERRIZADO MARFIL  |- METRO CARRETE USO RUDO 4X14 ARGOS"/>
    <s v="225.87"/>
    <n v="225.87"/>
    <n v="225.87"/>
    <n v="0"/>
    <n v="0"/>
    <n v="0"/>
    <n v="36.14"/>
    <n v="0"/>
    <n v="0"/>
    <n v="0"/>
    <n v="0"/>
    <n v="0"/>
    <n v="262.01"/>
    <m/>
  </r>
  <r>
    <s v="202404-I_E-FAF141125-M113265.xml"/>
    <s v="4.0"/>
    <s v="I"/>
    <s v="M"/>
    <s v="113265"/>
    <s v="M113265"/>
    <s v="B7F7214F-6189-4050-A56B-11E47D4ED4F0"/>
    <s v="2024-04-29T11:32:34"/>
    <x v="3"/>
    <s v="2024"/>
    <x v="1"/>
    <x v="42"/>
    <x v="42"/>
    <s v="SCS160714Q78"/>
    <s v="SADCAL CONSULTORIA Y SOLUCIONES INTEGRALES"/>
    <s v="PUE"/>
    <s v="04"/>
    <s v="G03"/>
    <s v="MXN"/>
    <n v="1"/>
    <x v="0"/>
    <s v="|- PZ PTR DE 3X2&quot; 76.2X50.8MM C-14 AZUL  |- MT TELA GALLINERO C-20 38X1.50  |- PZ C-778 DISCO DE CORTE P-METAL FERROSO  |- PZ CANAL MONTEN (3) C-14 A 6MT PINT  |- CTO PIJA (2&quot;) AUTORROSCANTE 10X51"/>
    <s v="2341.71"/>
    <n v="2341.71"/>
    <n v="2341.71"/>
    <n v="0"/>
    <n v="0"/>
    <n v="0"/>
    <n v="374.67"/>
    <n v="0"/>
    <n v="0"/>
    <n v="0"/>
    <n v="0"/>
    <n v="0"/>
    <n v="2716.38"/>
    <m/>
  </r>
  <r>
    <s v="202404-I_E-FAR000207-WFAC42534.xml"/>
    <s v="4.0"/>
    <s v="I"/>
    <s v="WFAC"/>
    <s v="42534"/>
    <s v="WFAC42534"/>
    <s v="32204347-1041-466B-97BD-68228BE6EDFE"/>
    <s v="2024-04-01T11:05:25"/>
    <x v="3"/>
    <s v="2024"/>
    <x v="0"/>
    <x v="15"/>
    <x v="15"/>
    <s v="SCS160714Q78"/>
    <s v="SADCAL CONSULTORIA Y SOLUCIONES INTEGRALES"/>
    <s v="PUE"/>
    <s v="01"/>
    <s v="G03"/>
    <s v="MXN"/>
    <n v="1"/>
    <x v="1"/>
    <s v="|- RISPERIDONA 2MG 40TA  |- BETAMETASONA-GENTA-C"/>
    <s v="228.00"/>
    <n v="228"/>
    <n v="0"/>
    <n v="0"/>
    <n v="0"/>
    <n v="171"/>
    <n v="0"/>
    <n v="0"/>
    <n v="0"/>
    <n v="0"/>
    <n v="0"/>
    <n v="0"/>
    <n v="171"/>
    <m/>
  </r>
  <r>
    <s v="202404-I_E-FNI970829-087D2E.xml"/>
    <s v="4.0"/>
    <s v="I"/>
    <s v=""/>
    <s v=""/>
    <s v="087D2E"/>
    <s v="087D2E61-C999-51B5-B719-7D6C4B591C80"/>
    <s v="2024-04-23T15:00:48"/>
    <x v="3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SAN MARCOS 2024-04-13 22:14:41"/>
    <s v="134.48"/>
    <n v="134.47999999999999"/>
    <n v="134.47999999999999"/>
    <n v="0"/>
    <n v="0"/>
    <n v="0"/>
    <n v="21.52"/>
    <n v="0"/>
    <n v="0"/>
    <n v="0"/>
    <n v="0"/>
    <n v="0"/>
    <n v="156"/>
    <m/>
  </r>
  <r>
    <s v="202404-I_E-FNI970829-47B2A6.xml"/>
    <s v="4.0"/>
    <s v="I"/>
    <s v=""/>
    <s v=""/>
    <s v="47B2A6"/>
    <s v="47B2A693-1C88-5540-9F5D-13663EBB18B5"/>
    <s v="2024-04-09T14:37:42"/>
    <x v="3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SAN MARCOS 2024-04-07 21:25:24"/>
    <s v="134.48"/>
    <n v="134.47999999999999"/>
    <n v="134.47999999999999"/>
    <n v="0"/>
    <n v="0"/>
    <n v="0"/>
    <n v="21.52"/>
    <n v="0"/>
    <n v="0"/>
    <n v="0"/>
    <n v="0"/>
    <n v="0"/>
    <n v="156"/>
    <m/>
  </r>
  <r>
    <s v="202404-I_E-FNI970829-6A4325.xml"/>
    <s v="4.0"/>
    <s v="I"/>
    <s v=""/>
    <s v=""/>
    <s v="6A4325"/>
    <s v="6A432548-7510-5409-9D31-CE8C168F5F5A"/>
    <s v="2024-04-09T14:58:09"/>
    <x v="3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SAN MARTIN PUEBLA 2024-04-07 20:10:12"/>
    <s v="41.38"/>
    <n v="41.38"/>
    <n v="41.38"/>
    <n v="0"/>
    <n v="0"/>
    <n v="0"/>
    <n v="6.62"/>
    <n v="0"/>
    <n v="0"/>
    <n v="0"/>
    <n v="0"/>
    <n v="0"/>
    <n v="48"/>
    <m/>
  </r>
  <r>
    <s v="202404-I_E-HDM001017-4HFFAI136530.xml"/>
    <s v="4.0"/>
    <s v="I"/>
    <s v="4HFFAI"/>
    <s v="136530"/>
    <s v="4HFFAI136530"/>
    <s v="5609095a-e682-4cf1-bc63-b95ab821167a"/>
    <s v="2024-04-23T14:42:24"/>
    <x v="3"/>
    <s v="2024"/>
    <x v="1"/>
    <x v="32"/>
    <x v="32"/>
    <s v="SCS160714Q78"/>
    <s v="SADCAL CONSULTORIA Y SOLUCIONES INTEGRALES"/>
    <s v="PUE"/>
    <s v="01"/>
    <s v="G03"/>
    <s v="MXN"/>
    <n v="1"/>
    <x v="0"/>
    <s v="|- MASCARILLA DOS TROMPAS CON CARTUCHO  |- THINNER ESTANDAR 1L  |- GUANTE DE NITRILO REUSABLE GRANDE  |- MASKING TAPE LARGA DURACION 24 X 50  |- BOLSA ECOLOGICA THD GRANDE NARANJA"/>
    <s v="962.32"/>
    <n v="962.32"/>
    <n v="952.41"/>
    <n v="0"/>
    <n v="0"/>
    <n v="0"/>
    <n v="152.38999999999999"/>
    <n v="0"/>
    <n v="0"/>
    <n v="0"/>
    <n v="0"/>
    <n v="0"/>
    <n v="1104.8000000000002"/>
    <m/>
  </r>
  <r>
    <s v="202404-I_E-HDM001017-4HGFEI126689.xml"/>
    <s v="4.0"/>
    <s v="I"/>
    <s v="4HGFEI"/>
    <s v="126689"/>
    <s v="4HGFEI126689"/>
    <s v="2e9c2c66-255a-4a55-9a43-323d0ac58fbf"/>
    <s v="2024-04-01T09:46:45"/>
    <x v="3"/>
    <s v="2024"/>
    <x v="1"/>
    <x v="32"/>
    <x v="32"/>
    <s v="SCS160714Q78"/>
    <s v="SADCAL CONSULTORIA Y SOLUCIONES INTEGRALES"/>
    <s v="PUE"/>
    <s v="28"/>
    <s v="G03"/>
    <s v="MXN"/>
    <n v="1"/>
    <x v="0"/>
    <s v="|- PANEL DE YESO GUARD REY 1.22 X 2.44"/>
    <s v="421.21"/>
    <n v="421.21"/>
    <n v="421.21"/>
    <n v="0"/>
    <n v="0"/>
    <n v="0"/>
    <n v="67.39"/>
    <n v="0"/>
    <n v="0"/>
    <n v="0"/>
    <n v="0"/>
    <n v="0"/>
    <n v="488.59999999999997"/>
    <m/>
  </r>
  <r>
    <s v="202404-I_E-HDM001017-4HGFEI126690.xml"/>
    <s v="4.0"/>
    <s v="I"/>
    <s v="4HGFEI"/>
    <s v="126690"/>
    <s v="4HGFEI126690"/>
    <s v="b37e8c95-a652-4ea5-8624-cad91b979019"/>
    <s v="2024-04-01T09:49:23"/>
    <x v="3"/>
    <s v="2024"/>
    <x v="1"/>
    <x v="32"/>
    <x v="32"/>
    <s v="SCS160714Q78"/>
    <s v="SADCAL CONSULTORIA Y SOLUCIONES INTEGRALES"/>
    <s v="PUE"/>
    <s v="28"/>
    <s v="G03"/>
    <s v="MXN"/>
    <n v="1"/>
    <x v="0"/>
    <s v="|- PANEL DE YESO GUARD REY 1.22 X 2.44"/>
    <s v="151.72"/>
    <n v="151.72"/>
    <n v="151.72"/>
    <n v="0"/>
    <n v="0"/>
    <n v="0"/>
    <n v="24.28"/>
    <n v="0"/>
    <n v="0"/>
    <n v="0"/>
    <n v="0"/>
    <n v="0"/>
    <n v="176"/>
    <m/>
  </r>
  <r>
    <s v="202404-I_E-HDM001017-4HGFEI128653.xml"/>
    <s v="4.0"/>
    <s v="I"/>
    <s v="4HGFEI"/>
    <s v="128653"/>
    <s v="4HGFEI128653"/>
    <s v="3910de25-5bd7-4c34-b8f3-28eaebd4aa62"/>
    <s v="2024-04-09T14:25:38"/>
    <x v="3"/>
    <s v="2024"/>
    <x v="1"/>
    <x v="32"/>
    <x v="32"/>
    <s v="SCS160714Q78"/>
    <s v="SADCAL CONSULTORIA Y SOLUCIONES INTEGRALES"/>
    <s v="PUE"/>
    <s v="01"/>
    <s v="G03"/>
    <s v="MXN"/>
    <n v="1"/>
    <x v="0"/>
    <s v="|- COMPUESTO STD PLUS CUBETA DE 28 KG"/>
    <s v="405.00"/>
    <n v="405"/>
    <n v="405"/>
    <n v="0"/>
    <n v="0"/>
    <n v="0"/>
    <n v="64.8"/>
    <n v="0"/>
    <n v="0"/>
    <n v="0"/>
    <n v="0"/>
    <n v="0"/>
    <n v="469.8"/>
    <m/>
  </r>
  <r>
    <s v="202404-I_E-HDM001017-4HGIHI49497.xml"/>
    <s v="4.0"/>
    <s v="I"/>
    <s v="4HGIHI"/>
    <s v="49497"/>
    <s v="4HGIHI49497"/>
    <s v="327f781e-c8ea-4732-ba47-5f7d3f9c5171"/>
    <s v="2024-04-01T09:42:24"/>
    <x v="3"/>
    <s v="2024"/>
    <x v="1"/>
    <x v="32"/>
    <x v="32"/>
    <s v="SCS160714Q78"/>
    <s v="SADCAL CONSULTORIA Y SOLUCIONES INTEGRALES"/>
    <s v="PUE"/>
    <s v="28"/>
    <s v="G03"/>
    <s v="MXN"/>
    <n v="1"/>
    <x v="0"/>
    <s v="|- COMPUESTO STD PLUS CUBETA DE 28 KG  |- MONO GOGGLE DE VENTILACION IND  |- TORNILLO P.YESO C.FINA 6X1 500PZ  |- Guante de Nylon con nitrilo 5443 tr  |- CANAL LISTON ESTANDAR  635X305 C-26  |- TORNILLO A.PERF C.PLANA 8X1-2 500P  |- CINTA ELEC VINIL 12MM X 6M MULTICOL  |- CINTA DE AISLAR DE 16.76 MTS"/>
    <s v="1150.23"/>
    <n v="1150.23"/>
    <n v="1059.28"/>
    <n v="0"/>
    <n v="0"/>
    <n v="0"/>
    <n v="169.48"/>
    <n v="0"/>
    <n v="0"/>
    <n v="0"/>
    <n v="0"/>
    <n v="0"/>
    <n v="1228.76"/>
    <m/>
  </r>
  <r>
    <s v="202404-I_E-HEOG460721-A1091.xml"/>
    <s v="4.0"/>
    <s v="I"/>
    <s v="A"/>
    <s v="1091"/>
    <s v="A1091"/>
    <s v="A92B1920-929A-4243-829C-BFF840A3718C"/>
    <s v="2024-04-24T10:39:16"/>
    <x v="3"/>
    <s v="2024"/>
    <x v="1"/>
    <x v="44"/>
    <x v="44"/>
    <s v="SCS160714Q78"/>
    <s v="SADCAL CONSULTORIA Y SOLUCIONES INTEGRALES"/>
    <s v="PUE"/>
    <s v="28"/>
    <s v="G03"/>
    <s v="MXN"/>
    <n v="1"/>
    <x v="0"/>
    <s v="|- COPA ABRASIVA"/>
    <s v="326.22"/>
    <n v="326.22000000000003"/>
    <n v="326.22000000000003"/>
    <n v="0"/>
    <n v="0"/>
    <n v="0"/>
    <n v="52.2"/>
    <n v="0"/>
    <n v="0"/>
    <n v="0"/>
    <n v="0"/>
    <n v="0"/>
    <n v="378.42"/>
    <m/>
  </r>
  <r>
    <s v="202404-I_E-IEA120222-FFNZ6067.xml"/>
    <s v="4.0"/>
    <s v="I"/>
    <s v="FFNZ"/>
    <s v="6067"/>
    <s v="FFNZ6067"/>
    <s v="D7CF93F6-5504-473C-B8D5-63A211AADDAF"/>
    <s v="2024-04-16T13:44:34"/>
    <x v="3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03.45"/>
    <n v="203.45"/>
    <n v="203.45"/>
    <n v="0"/>
    <n v="0"/>
    <n v="0"/>
    <n v="32.549999999999997"/>
    <n v="0"/>
    <n v="0"/>
    <n v="0"/>
    <n v="0"/>
    <n v="0"/>
    <n v="236"/>
    <m/>
  </r>
  <r>
    <s v="202404-I_E-IEVE840801-A150.xml"/>
    <s v="4.0"/>
    <s v="I"/>
    <s v="A"/>
    <s v="150"/>
    <s v="A150"/>
    <s v="0C4E4163-0739-11EF-A6AC-00155D012007"/>
    <s v="2024-04-30T15:31:46"/>
    <x v="3"/>
    <s v="2024"/>
    <x v="1"/>
    <x v="45"/>
    <x v="45"/>
    <s v="SCS160714Q78"/>
    <s v="SADCAL CONSULTORIA Y SOLUCIONES INTEGRALES"/>
    <s v="PUE"/>
    <s v="01"/>
    <s v="G03"/>
    <s v="MXN"/>
    <n v="1"/>
    <x v="0"/>
    <s v="|- ESTUCO  |- CEMENTO  |- METAL DESPLEGABLE  |- ALAMBRE  |- CLAVO"/>
    <s v="833.12"/>
    <n v="833.12"/>
    <n v="833.12"/>
    <n v="0"/>
    <n v="0"/>
    <n v="0"/>
    <n v="133.29"/>
    <n v="0"/>
    <n v="7.25"/>
    <n v="3.16"/>
    <n v="0"/>
    <n v="0"/>
    <n v="956"/>
    <m/>
  </r>
  <r>
    <s v="202404-I_E-ISP831021-P015310989001724.xml"/>
    <s v="4.0"/>
    <s v="I"/>
    <s v="P0153"/>
    <s v="10989001724"/>
    <s v="P015310989001724"/>
    <s v="E7C888A7-2D27-4FCF-A478-324F12F5BCAD"/>
    <s v="2024-04-09T10:50:12"/>
    <x v="3"/>
    <s v="2024"/>
    <x v="0"/>
    <x v="46"/>
    <x v="46"/>
    <s v="SCS160714Q78"/>
    <s v="SADCAL CONSULTORIA Y SOLUCIONES INTEGRALES"/>
    <s v="PUE"/>
    <s v="04"/>
    <s v="G03"/>
    <s v="MXN"/>
    <n v="1"/>
    <x v="1"/>
    <s v="|- NIKE JOURNEY RUN,26,NEGRO"/>
    <s v="1809.48"/>
    <n v="1809.48"/>
    <n v="1809.48"/>
    <n v="0"/>
    <n v="0"/>
    <n v="0"/>
    <n v="289.52"/>
    <n v="0"/>
    <n v="0"/>
    <n v="0"/>
    <n v="0"/>
    <n v="0"/>
    <n v="2099"/>
    <m/>
  </r>
  <r>
    <s v="202404-I_E-JIAE800203-2866.xml"/>
    <s v="4.0"/>
    <s v="I"/>
    <s v=""/>
    <s v="2866"/>
    <s v="2866"/>
    <s v="ccb501f2-2227-4830-b02f-645883da536f"/>
    <s v="2024-04-24T11:29:28"/>
    <x v="3"/>
    <s v="2024"/>
    <x v="0"/>
    <x v="47"/>
    <x v="47"/>
    <s v="SCS160714Q78"/>
    <s v="SADCAL CONSULTORIA Y SOLUCIONES INTEGRALES"/>
    <s v="PUE"/>
    <s v="01"/>
    <s v="G03"/>
    <s v="MXN"/>
    <n v="1"/>
    <x v="0"/>
    <s v="|- TERMOFIL 1-8  |- TERMINAL MINI  |- LED AZUL  |- BOTON REDONDO ON-OFF ROJO  |- SOQUET 1 POLO  |- FOCO 1P P-HELLA  |- FOCO 1P P-CHICO HELLA"/>
    <s v="109.80"/>
    <n v="109.8"/>
    <n v="109.8"/>
    <n v="0"/>
    <n v="0"/>
    <n v="0"/>
    <n v="17.57"/>
    <n v="0"/>
    <n v="1.37"/>
    <n v="0"/>
    <n v="0"/>
    <n v="0"/>
    <n v="126"/>
    <m/>
  </r>
  <r>
    <s v="202404-I_E-LEP140818-LEP421524.xml"/>
    <s v="4.0"/>
    <s v="I"/>
    <s v="LEP"/>
    <s v="421524"/>
    <s v="LEP421524"/>
    <s v="5013B8C8-49CA-4DCE-ADC4-3FB2BCB5505D"/>
    <s v="2024-04-09T14:41:41"/>
    <x v="3"/>
    <s v="2024"/>
    <x v="1"/>
    <x v="48"/>
    <x v="48"/>
    <s v="SCS160714Q78"/>
    <s v="SADCAL CONSULTORIA Y SOLUCIONES INTEGRALES"/>
    <s v="PUE"/>
    <s v="01"/>
    <s v="G03"/>
    <s v="MXN"/>
    <n v="1"/>
    <x v="0"/>
    <s v="|- PEAJE EFECTIVO DEL 08 Abr 2024"/>
    <s v="70.69"/>
    <n v="70.69"/>
    <n v="70.69"/>
    <n v="0"/>
    <n v="0"/>
    <n v="0"/>
    <n v="11.31"/>
    <n v="0"/>
    <n v="0"/>
    <n v="0"/>
    <n v="0"/>
    <n v="0"/>
    <n v="82"/>
    <m/>
  </r>
  <r>
    <s v="202404-I_E-LULJ890909-INV-001001.xml"/>
    <s v="4.0"/>
    <s v="I"/>
    <s v=""/>
    <s v="INV-001001"/>
    <s v="INV-001001"/>
    <s v="517c901d-1b94-45ad-ba09-8fa014df9496"/>
    <s v="2024-04-17T00:00:00"/>
    <x v="3"/>
    <s v="2024"/>
    <x v="1"/>
    <x v="49"/>
    <x v="49"/>
    <s v="SCS160714Q78"/>
    <s v="SADCAL CONSULTORIA Y SOLUCIONES INTEGRALES"/>
    <s v="PUE"/>
    <s v="01"/>
    <s v="G03"/>
    <s v="MXN"/>
    <n v="1"/>
    <x v="0"/>
    <s v="|- 5663U5 - CABLE UTP CAT 5E PV  |- BOTA - BOTA PARA CONECTOR RJ-45  |- IN - MANO DE OBRA POR INSTALACION DE CONECTOR  |- 554720-3 - PLUG RJ-45"/>
    <s v="268.10"/>
    <n v="268.10000000000002"/>
    <n v="268.10000000000002"/>
    <n v="0"/>
    <n v="0"/>
    <n v="0"/>
    <n v="42.9"/>
    <n v="0"/>
    <n v="0"/>
    <n v="0"/>
    <n v="0"/>
    <n v="0"/>
    <n v="311"/>
    <m/>
  </r>
  <r>
    <s v="202404-I_E-MCO011121-PW128715.xml"/>
    <s v="4.0"/>
    <s v="I"/>
    <s v="PW"/>
    <s v="128715"/>
    <s v="PW128715"/>
    <s v="2676FCE1-BEA6-5853-865B-6B40E4472F7A"/>
    <s v="2024-04-09T14:03:34"/>
    <x v="3"/>
    <s v="2024"/>
    <x v="1"/>
    <x v="50"/>
    <x v="50"/>
    <s v="SCS160714Q78"/>
    <s v="SADCAL CONSULTORIA Y SOLUCIONES INTEGRALES"/>
    <s v="PUE"/>
    <s v="28"/>
    <s v="G03"/>
    <s v="MXN"/>
    <n v="1"/>
    <x v="0"/>
    <s v="|- MAGNA"/>
    <s v="259.63"/>
    <n v="259.63"/>
    <n v="252.31"/>
    <n v="0"/>
    <n v="0"/>
    <n v="0"/>
    <n v="40.369999999999997"/>
    <n v="7.32"/>
    <n v="0"/>
    <n v="0"/>
    <n v="0"/>
    <n v="0"/>
    <n v="300"/>
    <m/>
  </r>
  <r>
    <s v="202404-I_E-NWM970924-IBAII201168.xml"/>
    <s v="4.0"/>
    <s v="I"/>
    <s v="IBAII"/>
    <s v="201168"/>
    <s v="IBAII201168"/>
    <s v="FB8B0CFE-FA91-4116-864D-38064E77B515"/>
    <s v="2024-04-01T08:27:41"/>
    <x v="3"/>
    <s v="2024"/>
    <x v="1"/>
    <x v="5"/>
    <x v="5"/>
    <s v="SCS160714Q78"/>
    <s v="SADCAL CONSULTORIA Y SOLUCIONES INTEGRALES"/>
    <s v="PUE"/>
    <s v="28"/>
    <s v="G03"/>
    <s v="MXN"/>
    <n v="1"/>
    <x v="1"/>
    <s v="|- PINTURA"/>
    <s v="266.38"/>
    <n v="266.38"/>
    <n v="266.38"/>
    <n v="0"/>
    <n v="0"/>
    <n v="0"/>
    <n v="42.62"/>
    <n v="0"/>
    <n v="0"/>
    <n v="0"/>
    <n v="0"/>
    <n v="0"/>
    <n v="309"/>
    <m/>
  </r>
  <r>
    <s v="202404-I_E-NWM970924-IBAII201538.xml"/>
    <s v="4.0"/>
    <s v="I"/>
    <s v="IBAII"/>
    <s v="201538"/>
    <s v="IBAII201538"/>
    <s v="750D11FF-D982-460C-8DCF-A6142E8CF166"/>
    <s v="2024-04-11T20:48:22"/>
    <x v="3"/>
    <s v="2024"/>
    <x v="1"/>
    <x v="5"/>
    <x v="5"/>
    <s v="SCS160714Q78"/>
    <s v="SADCAL CONSULTORIA Y SOLUCIONES INTEGRALES"/>
    <s v="PUE"/>
    <s v="28"/>
    <s v="G03"/>
    <s v="MXN"/>
    <n v="1"/>
    <x v="1"/>
    <s v="|- CABLE 200AM  |- BARDAHL5LT"/>
    <s v="489.66"/>
    <n v="489.66"/>
    <n v="489.66"/>
    <n v="0"/>
    <n v="0"/>
    <n v="0"/>
    <n v="78.34"/>
    <n v="0"/>
    <n v="0"/>
    <n v="0"/>
    <n v="0"/>
    <n v="0"/>
    <n v="568"/>
    <m/>
  </r>
  <r>
    <s v="202404-I_E-NWM970924-IBASQ116809.xml"/>
    <s v="4.0"/>
    <s v="I"/>
    <s v="IBASQ"/>
    <s v="116809"/>
    <s v="IBASQ116809"/>
    <s v="CC5C3F80-2001-485E-951E-F0AB8EEC5337"/>
    <s v="2024-04-22T10:46:22"/>
    <x v="3"/>
    <s v="2024"/>
    <x v="1"/>
    <x v="5"/>
    <x v="5"/>
    <s v="SCS160714Q78"/>
    <s v="SADCAL CONSULTORIA Y SOLUCIONES INTEGRALES"/>
    <s v="PUE"/>
    <s v="01"/>
    <s v="G03"/>
    <s v="MXN"/>
    <n v="1"/>
    <x v="1"/>
    <s v="|- PIL9V C B DU"/>
    <s v="145.69"/>
    <n v="145.69"/>
    <n v="145.69"/>
    <n v="0"/>
    <n v="0"/>
    <n v="0"/>
    <n v="23.31"/>
    <n v="0"/>
    <n v="0"/>
    <n v="0"/>
    <n v="0"/>
    <n v="0"/>
    <n v="169"/>
    <m/>
  </r>
  <r>
    <s v="202404-I_E-NWM970924-IWAEJ746858.xml"/>
    <s v="4.0"/>
    <s v="I"/>
    <s v="IWAEJ"/>
    <s v="746858"/>
    <s v="IWAEJ746858"/>
    <s v="0810E2BA-79C8-487E-8EF7-EFAB73B28D55"/>
    <s v="2024-04-11T20:51:38"/>
    <x v="3"/>
    <s v="2024"/>
    <x v="1"/>
    <x v="5"/>
    <x v="5"/>
    <s v="SCS160714Q78"/>
    <s v="SADCAL CONSULTORIA Y SOLUCIONES INTEGRALES"/>
    <s v="PUE"/>
    <s v="28"/>
    <s v="G03"/>
    <s v="MXN"/>
    <n v="1"/>
    <x v="1"/>
    <s v="|- 2 CJS AZUL  |- PROTECTOR  |- REPUESTO  |- REPUESTO  |- LIJA 120  |- LIJA 120"/>
    <s v="528.45"/>
    <n v="528.45000000000005"/>
    <n v="528.45000000000005"/>
    <n v="0"/>
    <n v="0"/>
    <n v="0"/>
    <n v="84.55"/>
    <n v="0"/>
    <n v="0"/>
    <n v="0"/>
    <n v="0"/>
    <n v="0"/>
    <n v="613"/>
    <m/>
  </r>
  <r>
    <s v="202404-I_E-NWM970924-IWANC413770.xml"/>
    <s v="4.0"/>
    <s v="I"/>
    <s v="IWANC"/>
    <s v="413770"/>
    <s v="IWANC413770"/>
    <s v="7C46089C-C7E2-4348-832F-11D18507CBBF"/>
    <s v="2024-04-17T09:21:06"/>
    <x v="3"/>
    <s v="2024"/>
    <x v="1"/>
    <x v="5"/>
    <x v="5"/>
    <s v="SCS160714Q78"/>
    <s v="SADCAL CONSULTORIA Y SOLUCIONES INTEGRALES"/>
    <s v="PUE"/>
    <s v="28"/>
    <s v="G03"/>
    <s v="MXN"/>
    <n v="1"/>
    <x v="1"/>
    <s v="|- THINNER"/>
    <s v="80.17"/>
    <n v="80.17"/>
    <n v="80.17"/>
    <n v="0"/>
    <n v="0"/>
    <n v="0"/>
    <n v="12.83"/>
    <n v="0"/>
    <n v="0"/>
    <n v="0"/>
    <n v="0"/>
    <n v="0"/>
    <n v="93"/>
    <m/>
  </r>
  <r>
    <s v="202404_I_E-PGI0706042H1_31099419.pdf"/>
    <s v="-"/>
    <s v="I"/>
    <s v="-"/>
    <s v="-"/>
    <s v="31099419"/>
    <s v="-"/>
    <d v="2024-04-05T00:00:00"/>
    <x v="3"/>
    <n v="2024"/>
    <x v="0"/>
    <x v="51"/>
    <x v="51"/>
    <s v="SCS160714Q78"/>
    <s v="SADCAL CONSULTORIA Y SOLUCIONES INTEGRALES"/>
    <s v="-"/>
    <s v="04"/>
    <s v="-"/>
    <s v="MXN"/>
    <n v="1"/>
    <x v="1"/>
    <s v="|- Suscripción 12 meses Abba English"/>
    <n v="778.97"/>
    <n v="778.97"/>
    <n v="778.97"/>
    <n v="0"/>
    <n v="0"/>
    <n v="0"/>
    <n v="124.63"/>
    <n v="0"/>
    <n v="0"/>
    <n v="0"/>
    <n v="0"/>
    <n v="0"/>
    <n v="903.6"/>
    <m/>
  </r>
  <r>
    <s v="202404-I_E-PHI830429-PBKX395.xml"/>
    <s v="4.0"/>
    <s v="I"/>
    <s v="PBKX"/>
    <s v="395"/>
    <s v="PBKX395"/>
    <s v="9f6ce9fd-187b-415a-919e-5806f8260cca"/>
    <s v="2024-04-02T21:01:35"/>
    <x v="3"/>
    <s v="2024"/>
    <x v="0"/>
    <x v="52"/>
    <x v="52"/>
    <s v="SCS160714Q78"/>
    <s v="SADCAL CONSULTORIA Y SOLUCIONES INTEGRALES"/>
    <s v="PUE"/>
    <s v="04"/>
    <s v="G03"/>
    <s v="MXN"/>
    <n v="1"/>
    <x v="1"/>
    <s v="|- CAMISETA BERLIN,NEGR  |- CAMISETA TRISTAN,BLA"/>
    <s v="2568.96"/>
    <n v="2568.96"/>
    <n v="2568.96"/>
    <n v="0"/>
    <n v="0"/>
    <n v="0"/>
    <n v="411.04"/>
    <n v="0"/>
    <n v="0"/>
    <n v="0"/>
    <n v="0"/>
    <n v="0"/>
    <n v="2980"/>
    <m/>
  </r>
  <r>
    <s v="202404-I_E-RAVM850117-5376612201.xml"/>
    <s v="4.0"/>
    <s v="I"/>
    <s v="537661"/>
    <s v="2201"/>
    <s v="5376612201"/>
    <s v="a1753d71-dd40-4c7e-8d87-e98b4ba8cac6"/>
    <s v="2024-04-23T16:38:41"/>
    <x v="3"/>
    <s v="2024"/>
    <x v="1"/>
    <x v="53"/>
    <x v="53"/>
    <s v="SCS160714Q78"/>
    <s v="SADCAL CONSULTORIA Y SOLUCIONES INTEGRALES"/>
    <s v="PUE"/>
    <s v="01"/>
    <s v="G03"/>
    <s v="MXN"/>
    <n v="1"/>
    <x v="0"/>
    <s v="|- ESTOPA EN BOLSA COMEX 1KG"/>
    <s v="86.21"/>
    <n v="86.21"/>
    <n v="86.21"/>
    <n v="0"/>
    <n v="0"/>
    <n v="0"/>
    <n v="13.79"/>
    <n v="0"/>
    <n v="0"/>
    <n v="0"/>
    <n v="0"/>
    <n v="0"/>
    <n v="100"/>
    <m/>
  </r>
  <r>
    <s v="202404-I_E-RAVM850117-5376612210.xml"/>
    <s v="4.0"/>
    <s v="I"/>
    <s v="537661"/>
    <s v="2210"/>
    <s v="5376612210"/>
    <s v="0cf3a2b9-b583-461b-a52e-6baa5f7a24da"/>
    <s v="2024-04-25T13:10:03"/>
    <x v="3"/>
    <s v="2024"/>
    <x v="1"/>
    <x v="53"/>
    <x v="53"/>
    <s v="SCS160714Q78"/>
    <s v="SADCAL CONSULTORIA Y SOLUCIONES INTEGRALES"/>
    <s v="PUE"/>
    <s v="01"/>
    <s v="G03"/>
    <s v="MXN"/>
    <n v="1"/>
    <x v="0"/>
    <s v="|- COMEX THINNER ESTANDAR EPH"/>
    <s v="199.14"/>
    <n v="199.14"/>
    <n v="199.14"/>
    <n v="0"/>
    <n v="0"/>
    <n v="0"/>
    <n v="31.86"/>
    <n v="0"/>
    <n v="0"/>
    <n v="0"/>
    <n v="0"/>
    <n v="0"/>
    <n v="231"/>
    <m/>
  </r>
  <r>
    <s v="202404-I_E-SARE820312-974F0D.xml"/>
    <s v="4.0"/>
    <s v="I"/>
    <s v=""/>
    <s v=""/>
    <s v="974F0D"/>
    <s v="974F0D7D-80E5-4421-875D-DD5667733975"/>
    <s v="2024-04-22T15:37:10"/>
    <x v="3"/>
    <s v="2024"/>
    <x v="1"/>
    <x v="54"/>
    <x v="54"/>
    <s v="SCS160714Q78"/>
    <s v="SADCAL CONSULTORIA Y SOLUCIONES INTEGRALES"/>
    <s v="PUE"/>
    <s v="03"/>
    <s v="G03"/>
    <s v="MXN"/>
    <n v="1"/>
    <x v="1"/>
    <s v="|- SOPORTE DE MOTOR  |- BUJE GRANDE  |- 1 MACHETA 4 SINCHOS 1 ABRAZADERA 1 CUBRE TERMINAl 1 GRASA  |- BALATAS DELANTERAS  |- SUSPENSIO"/>
    <s v="2530.18"/>
    <n v="2530.1799999999998"/>
    <n v="2530.1799999999998"/>
    <n v="0"/>
    <n v="0"/>
    <n v="0"/>
    <n v="404.83"/>
    <n v="0"/>
    <n v="0"/>
    <n v="0"/>
    <n v="0"/>
    <n v="0"/>
    <n v="2935.0099999999998"/>
    <m/>
  </r>
  <r>
    <s v="202404-I_E-SARE820312-E74E48.xml"/>
    <s v="4.0"/>
    <s v="I"/>
    <s v=""/>
    <s v=""/>
    <s v="E74E48"/>
    <s v="E74E4888-87F3-49A3-85FD-3C40C497EE5B"/>
    <s v="2024-04-10T16:33:27"/>
    <x v="3"/>
    <s v="2024"/>
    <x v="1"/>
    <x v="54"/>
    <x v="54"/>
    <s v="SCS160714Q78"/>
    <s v="SADCAL CONSULTORIA Y SOLUCIONES INTEGRALES"/>
    <s v="PUE"/>
    <s v="01"/>
    <s v="G03"/>
    <s v="MXN"/>
    <n v="1"/>
    <x v="0"/>
    <s v="|- SOPORTE"/>
    <s v="362.07"/>
    <n v="362.07"/>
    <n v="362.07"/>
    <n v="0"/>
    <n v="0"/>
    <n v="0"/>
    <n v="57.93"/>
    <n v="0"/>
    <n v="0"/>
    <n v="0"/>
    <n v="0"/>
    <n v="0"/>
    <n v="420"/>
    <m/>
  </r>
  <r>
    <s v="202404-I_E-SARE820312-FE9143.xml"/>
    <s v="4.0"/>
    <s v="I"/>
    <s v=""/>
    <s v=""/>
    <s v="FE9143"/>
    <s v="FE9143B4-13CE-43C5-B869-8511C180B46C"/>
    <s v="2024-04-27T15:09:31"/>
    <x v="3"/>
    <s v="2024"/>
    <x v="1"/>
    <x v="54"/>
    <x v="54"/>
    <s v="SCS160714Q78"/>
    <s v="SADCAL CONSULTORIA Y SOLUCIONES INTEGRALES"/>
    <s v="PUE"/>
    <s v="03"/>
    <s v="G03"/>
    <s v="MXN"/>
    <n v="1"/>
    <x v="1"/>
    <s v="|- SUSPENCION HONDA FIT 2007"/>
    <s v="2530.17"/>
    <n v="2530.17"/>
    <n v="2530.17"/>
    <n v="0"/>
    <n v="0"/>
    <n v="0"/>
    <n v="404.83"/>
    <n v="0"/>
    <n v="0"/>
    <n v="0"/>
    <n v="0"/>
    <n v="0"/>
    <n v="2935"/>
    <m/>
  </r>
  <r>
    <s v="202404-I_E-SBA000820-4BAR20768.xml"/>
    <s v="4.0"/>
    <s v="I"/>
    <s v="4BAR"/>
    <s v="20768"/>
    <s v="4BAR20768"/>
    <s v="DF14B8E5-D534-4FB5-9F15-97316F9F85B3"/>
    <s v="2024-04-27T23:28:14"/>
    <x v="3"/>
    <s v="2024"/>
    <x v="1"/>
    <x v="55"/>
    <x v="55"/>
    <s v="SCS160714Q78"/>
    <s v="SADCAL CONSULTORIA Y SOLUCIONES INTEGRALES"/>
    <s v="PUE"/>
    <s v="28"/>
    <s v="G03"/>
    <s v="MXN"/>
    <n v="1"/>
    <x v="0"/>
    <s v="|- 32011                MAGNA"/>
    <s v="432.65"/>
    <n v="432.65"/>
    <n v="420.94"/>
    <n v="0"/>
    <n v="0"/>
    <n v="0"/>
    <n v="67.349999999999994"/>
    <n v="11.70999999999998"/>
    <n v="0"/>
    <n v="0"/>
    <n v="0"/>
    <n v="0"/>
    <n v="500"/>
    <m/>
  </r>
  <r>
    <s v="202404-I_E-SCL010508-A236773.xml"/>
    <s v="4.0"/>
    <s v="I"/>
    <s v="A"/>
    <s v="236773"/>
    <s v="A236773"/>
    <s v="982D56AD-DED0-4D17-AFA4-0838675CD6CA"/>
    <s v="2024-04-09T14:32:08"/>
    <x v="3"/>
    <s v="2024"/>
    <x v="1"/>
    <x v="56"/>
    <x v="56"/>
    <s v="SCS160714Q78"/>
    <s v="SADCAL CONSULTORIA Y SOLUCIONES INTEGRALES"/>
    <s v="PUE"/>
    <s v="04"/>
    <s v="G03"/>
    <s v="MXN"/>
    <n v="1"/>
    <x v="0"/>
    <s v="|- Magna PEMEX (CN) ID:32011 (Precio x ud. $ 22.07)"/>
    <s v="346.37"/>
    <n v="346.37"/>
    <n v="335.19"/>
    <n v="0"/>
    <n v="0"/>
    <n v="0"/>
    <n v="53.63"/>
    <n v="11.180000000000007"/>
    <n v="0"/>
    <n v="0"/>
    <n v="0"/>
    <n v="0"/>
    <n v="400"/>
    <m/>
  </r>
  <r>
    <s v="202404-I_E-SLI010507-LYWB142599.xml"/>
    <s v="4.0"/>
    <s v="I"/>
    <s v="LYWB"/>
    <s v="142599"/>
    <s v="LYWB142599"/>
    <s v="1bff9fc7-0457-40cd-91cb-b45510fe2210"/>
    <s v="2024-04-24T09:13:33"/>
    <x v="3"/>
    <s v="2024"/>
    <x v="1"/>
    <x v="57"/>
    <x v="57"/>
    <s v="SCS160714Q78"/>
    <s v="SADCAL CONSULTORIA Y SOLUCIONES INTEGRALES"/>
    <s v="PUE"/>
    <s v="01"/>
    <s v="G03"/>
    <s v="MXN"/>
    <n v="1"/>
    <x v="0"/>
    <s v="|- Magna"/>
    <s v="432.65"/>
    <n v="432.65"/>
    <n v="420.94"/>
    <n v="0"/>
    <n v="0"/>
    <n v="0"/>
    <n v="67.349999999999994"/>
    <n v="11.70999999999998"/>
    <n v="0"/>
    <n v="0"/>
    <n v="0"/>
    <n v="0"/>
    <n v="500"/>
    <m/>
  </r>
  <r>
    <s v="202404-I_E-SOM101125-FBAA3601341.xml"/>
    <s v="4.0"/>
    <s v="I"/>
    <s v="FBAA"/>
    <s v="3601341"/>
    <s v="FBAA3601341"/>
    <s v="3BBC2F53-C918-4717-9D29-CA8DCC7146AF"/>
    <s v="2024-04-18T14:41:51"/>
    <x v="3"/>
    <s v="2024"/>
    <x v="0"/>
    <x v="36"/>
    <x v="36"/>
    <s v="SCS160714Q78"/>
    <s v="SADCAL CONSULTORIA Y SOLUCIONES INTEGRALES"/>
    <s v="PPD"/>
    <s v="99"/>
    <s v="G03"/>
    <s v="MXN"/>
    <n v="1"/>
    <x v="1"/>
    <s v="|- 10PLAYERA ML CR CON  |- 08PLAYERA MC DIBUJO  |- 03PLAYERA MC BRUSH C"/>
    <s v="480.17"/>
    <n v="480.17"/>
    <n v="361.68"/>
    <n v="0"/>
    <n v="0"/>
    <n v="0"/>
    <n v="57.87"/>
    <n v="0"/>
    <n v="0"/>
    <n v="0"/>
    <n v="0"/>
    <n v="0"/>
    <n v="419.55"/>
    <m/>
  </r>
  <r>
    <s v="202404-I_E-SOM101125-FBAA3603709.xml"/>
    <s v="4.0"/>
    <s v="I"/>
    <s v="FBAA"/>
    <s v="3603709"/>
    <s v="FBAA3603709"/>
    <s v="65E630C9-54FC-4037-9DAE-1DD419A728EB"/>
    <s v="2024-04-20T19:36:04"/>
    <x v="3"/>
    <s v="2024"/>
    <x v="0"/>
    <x v="36"/>
    <x v="36"/>
    <s v="SCS160714Q78"/>
    <s v="SADCAL CONSULTORIA Y SOLUCIONES INTEGRALES"/>
    <s v="PPD"/>
    <s v="99"/>
    <s v="G03"/>
    <s v="MXN"/>
    <n v="1"/>
    <x v="1"/>
    <s v="|- REBANADOR DE VERDURA  |- CHOPPER TURMIX PICA"/>
    <s v="601.72"/>
    <n v="601.72"/>
    <n v="385.6"/>
    <n v="0"/>
    <n v="0"/>
    <n v="0"/>
    <n v="61.7"/>
    <n v="0"/>
    <n v="0"/>
    <n v="0"/>
    <n v="0"/>
    <n v="0"/>
    <n v="447.3"/>
    <m/>
  </r>
  <r>
    <s v="202404-I_E-SSV990224-FELS0000073029.xml"/>
    <s v="4.0"/>
    <s v="I"/>
    <s v="FELS"/>
    <s v="0000073029"/>
    <s v="FELS0000073029"/>
    <s v="CD46A80D-4B1E-4FCE-946A-4CFE0BB40F75"/>
    <s v="2024-04-23T14:50:27"/>
    <x v="3"/>
    <s v="2024"/>
    <x v="1"/>
    <x v="58"/>
    <x v="58"/>
    <s v="SCS160714Q78"/>
    <s v="SADCAL CONSULTORIA Y SOLUCIONES INTEGRALES"/>
    <s v="PUE"/>
    <s v="28"/>
    <s v="G03"/>
    <s v="MXN"/>
    <n v="1"/>
    <x v="0"/>
    <s v="|- G SUPER TICKET 1615239"/>
    <s v="432.66"/>
    <n v="432.66"/>
    <n v="420.88"/>
    <n v="0"/>
    <n v="0"/>
    <n v="0"/>
    <n v="67.34"/>
    <n v="11.78000000000003"/>
    <n v="0"/>
    <n v="0"/>
    <n v="0"/>
    <n v="0"/>
    <n v="500"/>
    <m/>
  </r>
  <r>
    <s v="202404-I_E-SUB910603-SBJAS54239.xml"/>
    <s v="4.0"/>
    <s v="I"/>
    <s v="SBJAS"/>
    <s v="54239"/>
    <s v="SBJAS54239"/>
    <s v="36EB4C73-641C-5475-B45F-FC8307E1A232"/>
    <s v="2024-04-02T19:58:57"/>
    <x v="3"/>
    <s v="2024"/>
    <x v="0"/>
    <x v="22"/>
    <x v="22"/>
    <s v="SCS160714Q78"/>
    <s v="SADCAL CONSULTORIA Y SOLUCIONES INTEGRALES"/>
    <s v="PUE"/>
    <s v="04"/>
    <s v="G03"/>
    <s v="MXN"/>
    <n v="1"/>
    <x v="1"/>
    <s v="|- TENIS URBANO K SWISS, 27, MULTICOLOR LI  |- TENIS URBANO PUMA, 27, MULTICOLOR 38463  |- SHORT SPRINT, G, GRIS OBSCURO LISO TAFE  |- SHORT SPRINT, G, PRINCESA LISO TAFET N  |- SHORT SPRINT, G, AZUL REY LISO 8516B  |- SHORT SPRINT, G, FUCSIA LISO 8516A  |- BLUSA WEEKEND, EG, MAZAP N LISO M 3 4 C  |- PLAYERA WEEKEND, EG, CARM N CLARO C RED  |- PLAYERA WEEKEND, EG, DALIA 2418320518  |- PLAYERA CONTEMPO, EG, DENIM CLARO 24184  |- PLAYERA WEEKEND, EG, BOTTEGA 2418320518  |- JEANS NON STOP, 34, NDIGO DENIM MEDIO  |- PLAYERA CONTEMPO, EG, VERDE MILITAR 241  |- PLAYERA WEEKEND, EG, CORAL CLARO 241832  |- PLAYERA WEEKEND, EG, OCRE MEDIO LISO C  |- JEANS NON STOP, 32, NDIGO DENIM MEDIO  |- JEANS WEEKE, 3EG, NDIGO DENIM OBSCURO  |- JOGGER WEEKEND BABY UNISEX, 4, BOTTEGA  |- TOP SPRINT, G, GRIS MEDIO LISO TIRANTE  |- SET SARTENES T FAL C3849082 TEFL N"/>
    <s v="6999.99"/>
    <n v="6999.99"/>
    <n v="6569.37"/>
    <n v="0"/>
    <n v="0"/>
    <n v="0"/>
    <n v="1051.08"/>
    <n v="0"/>
    <n v="0"/>
    <n v="0"/>
    <n v="0"/>
    <n v="0"/>
    <n v="7620.45"/>
    <m/>
  </r>
  <r>
    <s v="202404-I_E-TCH850701-WN389.xml"/>
    <s v="4.0"/>
    <s v="I"/>
    <s v="WN"/>
    <s v="389"/>
    <s v="WN389"/>
    <s v="DFDBF059-4971-4423-B03A-98D2123BC731"/>
    <s v="2024-04-17T22:10:13"/>
    <x v="3"/>
    <s v="2024"/>
    <x v="0"/>
    <x v="59"/>
    <x v="59"/>
    <s v="SCS160714Q78"/>
    <s v="SADCAL CONSULTORIA Y SOLUCIONES INTEGRALES"/>
    <s v="PUE"/>
    <s v="04"/>
    <s v="G01"/>
    <s v="MXN"/>
    <n v="1"/>
    <x v="1"/>
    <s v="|- Ag Purif Bonaf 1.5  |- Cerveza Heineken 0  |- Hielo Fiesta 5Kg"/>
    <s v="103.52"/>
    <n v="103.52"/>
    <n v="15.52"/>
    <n v="0"/>
    <n v="0"/>
    <n v="88"/>
    <n v="2.48"/>
    <n v="0"/>
    <n v="0"/>
    <n v="0"/>
    <n v="0"/>
    <n v="0"/>
    <n v="106"/>
    <m/>
  </r>
  <r>
    <s v="202404-I_E-TISH690913-1439.xml"/>
    <s v="4.0"/>
    <s v="I"/>
    <s v=""/>
    <s v="1439"/>
    <s v="1439"/>
    <s v="43085CF0-9B0C-468C-9935-3F7F27AD3D33"/>
    <s v="2024-04-29T18:33:37"/>
    <x v="3"/>
    <s v="2024"/>
    <x v="1"/>
    <x v="60"/>
    <x v="60"/>
    <s v="SCS160714Q78"/>
    <s v="SADCAL CONSULTORIA Y SOLUCIONES INTEGRALES"/>
    <s v="PUE"/>
    <s v="04"/>
    <s v="G03"/>
    <s v="MXN"/>
    <n v="1"/>
    <x v="0"/>
    <s v="|- LAMINA GALVANIZADA 1.07 X 4.27  |- LAMINA FIBRA DE VIDRIO R101 1.07 x 4.27"/>
    <s v="10112.07"/>
    <n v="10112.07"/>
    <n v="10112.07"/>
    <n v="0"/>
    <n v="0"/>
    <n v="0"/>
    <n v="1617.93"/>
    <n v="0"/>
    <n v="0"/>
    <n v="0"/>
    <n v="0"/>
    <n v="0"/>
    <n v="11730"/>
    <m/>
  </r>
  <r>
    <s v="202404-I_E-TME840315-FMM130124040189408.xml"/>
    <s v="4.0"/>
    <s v="I"/>
    <s v="FMM"/>
    <s v="130124040189408"/>
    <s v="FMM130124040189408"/>
    <s v="48f247bd-0e13-498e-87d5-7362287518b2"/>
    <s v="2024-04-25T00:06:59"/>
    <x v="3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4-P_E-TME840315-ceac8b.xml"/>
    <s v="4.0"/>
    <s v="P"/>
    <s v=""/>
    <s v=""/>
    <s v="ceac8b"/>
    <s v="ceac8b27-8f51-4522-90f7-736228750237"/>
    <s v="2024-04-04T01:44:48"/>
    <x v="3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4-I_E-ZAHL670907-A4669.xml"/>
    <s v="4.0"/>
    <s v="I"/>
    <s v="A"/>
    <s v="4669"/>
    <s v="A4669"/>
    <s v="51C8911E-70E2-4A2F-B306-EBABD042B1D7"/>
    <s v="2024-04-16T16:52:28"/>
    <x v="3"/>
    <s v="2024"/>
    <x v="1"/>
    <x v="61"/>
    <x v="61"/>
    <s v="SCS160714Q78"/>
    <s v="SADCAL CONSULTORIA Y SOLUCIONES INTEGRALES"/>
    <s v="PUE"/>
    <s v="01"/>
    <s v="G01"/>
    <s v="MXN"/>
    <n v="1"/>
    <x v="1"/>
    <s v="|- ROTULA INFERIOR HONDA FIT  2006-2008 UNICAR"/>
    <s v="724.14"/>
    <n v="724.14"/>
    <n v="724.14"/>
    <n v="0"/>
    <n v="0"/>
    <n v="0"/>
    <n v="115.86"/>
    <n v="0"/>
    <n v="0"/>
    <n v="0"/>
    <n v="0"/>
    <n v="0"/>
    <n v="840"/>
    <m/>
  </r>
  <r>
    <s v="202404_I_E-ZVC110421C76_INV252523628.pdf"/>
    <s v="-"/>
    <s v="I"/>
    <s v="-"/>
    <s v="-"/>
    <s v="INV252523628"/>
    <s v="-"/>
    <d v="2024-04-13T00:00:00"/>
    <x v="3"/>
    <n v="2024"/>
    <x v="0"/>
    <x v="9"/>
    <x v="9"/>
    <s v="SCS160714Q78"/>
    <s v="SADCAL CONSULTORIA Y SOLUCIONES INTEGRALES"/>
    <s v="-"/>
    <s v="04"/>
    <s v="-"/>
    <s v="USD"/>
    <n v="16.458300000000001"/>
    <x v="1"/>
    <s v="|- Zoom One Pro Monthly"/>
    <n v="15.99"/>
    <n v="263.17"/>
    <n v="263.17"/>
    <n v="0"/>
    <n v="0"/>
    <n v="0"/>
    <n v="42.11"/>
    <n v="0"/>
    <n v="0"/>
    <n v="0"/>
    <n v="0"/>
    <n v="0"/>
    <n v="305.28000000000003"/>
    <m/>
  </r>
  <r>
    <s v="202405_I_E-74-3093319_202302861055.pdf"/>
    <s v="-"/>
    <s v="I"/>
    <s v="-"/>
    <s v="-"/>
    <s v="202302861055"/>
    <s v="-"/>
    <d v="2024-05-26T00:00:00"/>
    <x v="4"/>
    <n v="2024"/>
    <x v="0"/>
    <x v="0"/>
    <x v="0"/>
    <s v="SCS160714Q78"/>
    <s v="SADCAL CONSULTORIA Y SOLUCIONES INTEGRALES"/>
    <s v="-"/>
    <s v="04"/>
    <s v="-"/>
    <s v="MXN"/>
    <n v="1"/>
    <x v="0"/>
    <s v="|- 90010289 - Servidor Virtual Cloud L"/>
    <n v="599.86"/>
    <n v="599.86"/>
    <n v="517.12"/>
    <n v="0"/>
    <n v="0"/>
    <n v="0"/>
    <n v="82.740000000000009"/>
    <n v="0"/>
    <n v="0"/>
    <n v="0"/>
    <n v="0"/>
    <n v="0"/>
    <n v="599.86"/>
    <m/>
  </r>
  <r>
    <s v="202405_I_E-74-3093319_202302861056.pdf"/>
    <s v="-"/>
    <s v="I"/>
    <s v="-"/>
    <s v="-"/>
    <s v="202302861056"/>
    <s v="-"/>
    <d v="2024-05-26T00:00:00"/>
    <x v="4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2338.17"/>
    <n v="2338.17"/>
    <n v="2015.66"/>
    <n v="0"/>
    <n v="0"/>
    <n v="0"/>
    <n v="322.51"/>
    <n v="0"/>
    <n v="0"/>
    <n v="0"/>
    <n v="0"/>
    <n v="0"/>
    <n v="2338.17"/>
    <m/>
  </r>
  <r>
    <s v="202405_I_E-74-3093319_202302857621.pdf"/>
    <s v="-"/>
    <s v="I"/>
    <s v="-"/>
    <s v="-"/>
    <s v="202302857621"/>
    <s v="-"/>
    <d v="2024-05-23T00:00:00"/>
    <x v="4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05_I_E-84-2805822_128797225519.pdf"/>
    <s v="-"/>
    <s v="I"/>
    <s v="-"/>
    <s v="-"/>
    <s v="128797225519"/>
    <s v="-"/>
    <d v="2024-05-06T00:00:00"/>
    <x v="4"/>
    <n v="2024"/>
    <x v="0"/>
    <x v="1"/>
    <x v="1"/>
    <s v="SCS160714Q78"/>
    <s v="SADCAL CONSULTORIA Y SOLUCIONES INTEGRALES"/>
    <s v="-"/>
    <s v="28"/>
    <s v="-"/>
    <s v="MXN"/>
    <n v="1"/>
    <x v="1"/>
    <s v="|- BP Special Reward II Unlock"/>
    <n v="214.66"/>
    <n v="214.66"/>
    <n v="214.66"/>
    <n v="0"/>
    <n v="0"/>
    <n v="0"/>
    <n v="34.340000000000003"/>
    <n v="0"/>
    <n v="0"/>
    <n v="0"/>
    <n v="0"/>
    <n v="0"/>
    <n v="249"/>
    <m/>
  </r>
  <r>
    <s v="202405_I_E-84-2805822_128797225520.pdf"/>
    <s v="-"/>
    <s v="I"/>
    <s v="-"/>
    <s v="-"/>
    <s v="128797225520"/>
    <s v="-"/>
    <d v="2024-05-06T00:00:00"/>
    <x v="4"/>
    <n v="2024"/>
    <x v="0"/>
    <x v="1"/>
    <x v="1"/>
    <s v="SCS160714Q78"/>
    <s v="SADCAL CONSULTORIA Y SOLUCIONES INTEGRALES"/>
    <s v="-"/>
    <s v="28"/>
    <s v="-"/>
    <s v="MXN"/>
    <n v="1"/>
    <x v="1"/>
    <s v="|- Unlock BattlePass SP. Reward I"/>
    <n v="214.66"/>
    <n v="214.66"/>
    <n v="214.66"/>
    <n v="0"/>
    <n v="0"/>
    <n v="0"/>
    <n v="34.340000000000003"/>
    <n v="0"/>
    <n v="0"/>
    <n v="0"/>
    <n v="0"/>
    <n v="0"/>
    <n v="249"/>
    <m/>
  </r>
  <r>
    <s v="202405_I_E-84-2805822_136805248303.pdf"/>
    <s v="-"/>
    <s v="I"/>
    <s v="-"/>
    <s v="-"/>
    <s v="136805248303"/>
    <s v="-"/>
    <d v="2024-05-24T00:00:00"/>
    <x v="4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"/>
    <n v="21.55"/>
    <n v="21.55"/>
    <n v="21.55"/>
    <n v="0"/>
    <n v="0"/>
    <n v="0"/>
    <n v="3.45"/>
    <n v="0"/>
    <n v="0"/>
    <n v="0"/>
    <n v="0"/>
    <n v="0"/>
    <n v="25"/>
    <m/>
  </r>
  <r>
    <s v="202405-I_E-AAN051220-KARCO1047441.xml"/>
    <s v="4.0"/>
    <s v="I"/>
    <s v="KARCO"/>
    <s v="1047441"/>
    <s v="KARCO1047441"/>
    <s v="9FEE4773-1FA6-11EF-8955-0FF4119A17CB"/>
    <s v="2024-05-31T17:36:38"/>
    <x v="4"/>
    <s v="2024"/>
    <x v="1"/>
    <x v="62"/>
    <x v="62"/>
    <s v="SCS160714Q78"/>
    <s v="SADCAL CONSULTORIA Y SOLUCIONES INTEGRALES"/>
    <s v="PUE"/>
    <s v="01"/>
    <s v="G03"/>
    <s v="MXN"/>
    <n v="1"/>
    <x v="0"/>
    <s v="|- PEAJE-214669937820240505100032via423120"/>
    <s v="103.45"/>
    <n v="103.45"/>
    <n v="103.45"/>
    <n v="0"/>
    <n v="0"/>
    <n v="0"/>
    <n v="16.55"/>
    <n v="0"/>
    <n v="0"/>
    <n v="0"/>
    <n v="0"/>
    <n v="0"/>
    <n v="120"/>
    <m/>
  </r>
  <r>
    <s v="202405-I_E-AQU121207-GSC1676728.xml"/>
    <s v="4.0"/>
    <s v="I"/>
    <s v="GSC"/>
    <s v="1676728"/>
    <s v="GSC1676728"/>
    <s v="02d8281a-3e25-4d81-9ac4-ea70b58675c7"/>
    <s v="2024-05-31T18:04:13"/>
    <x v="4"/>
    <s v="2024"/>
    <x v="1"/>
    <x v="63"/>
    <x v="63"/>
    <s v="SCS160714Q78"/>
    <s v="SADCAL CONSULTORIA Y SOLUCIONES INTEGRALES"/>
    <s v="PUE"/>
    <s v="01"/>
    <s v="G03"/>
    <s v="MXN"/>
    <n v="1"/>
    <x v="1"/>
    <s v="|- NRU PFCR6P13013V (01-05-2024)"/>
    <s v="144.83"/>
    <n v="144.83000000000001"/>
    <n v="144.83000000000001"/>
    <n v="0"/>
    <n v="0"/>
    <n v="0"/>
    <n v="23.17"/>
    <n v="0"/>
    <n v="0"/>
    <n v="0"/>
    <n v="0"/>
    <n v="0"/>
    <n v="168"/>
    <m/>
  </r>
  <r>
    <s v="202405-I_E-BII931004-ABR7464650055286517.xml"/>
    <s v="4.0"/>
    <s v="I"/>
    <s v="ABR74646"/>
    <s v="50055286517"/>
    <s v="ABR7464650055286517"/>
    <s v="f952a456-0891-48fe-8a21-5251a91b324c"/>
    <s v="2024-05-03T08:55:28"/>
    <x v="4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  |- COMISION MANEJO DE CUENTA  |- COMISION POR MOVIMIENTOS INBUREDCOMISION POR MOVIMIENTOS INBURED - 31-03-2024"/>
    <s v="288.55"/>
    <n v="288.55"/>
    <n v="288.55"/>
    <n v="0"/>
    <n v="0"/>
    <n v="0"/>
    <n v="46.17"/>
    <n v="0"/>
    <n v="0"/>
    <n v="0"/>
    <n v="0"/>
    <n v="0"/>
    <n v="334.72"/>
    <m/>
  </r>
  <r>
    <s v="202405-I_E-CAG110830-KCAG686572.xml"/>
    <s v="4.0"/>
    <s v="I"/>
    <s v="KCAG"/>
    <s v="686572"/>
    <s v="KCAG686572"/>
    <s v="C82B7574-1FA9-11EF-A3E8-8D9C116CB3A3"/>
    <s v="2024-05-31T17:59:14"/>
    <x v="4"/>
    <s v="2024"/>
    <x v="1"/>
    <x v="64"/>
    <x v="64"/>
    <s v="SCS160714Q78"/>
    <s v="SADCAL CONSULTORIA Y SOLUCIONES INTEGRALES"/>
    <s v="PUE"/>
    <s v="01"/>
    <s v="G03"/>
    <s v="MXN"/>
    <n v="1"/>
    <x v="0"/>
    <s v="|- PEAJE-51115163505202405020450272288  |- PEAJE-51165184072024050204115202193  |- PEAJE-51169043062024050423435124193"/>
    <s v="581.03"/>
    <n v="581.03"/>
    <n v="581.03"/>
    <n v="0"/>
    <n v="0"/>
    <n v="0"/>
    <n v="92.97"/>
    <n v="0"/>
    <n v="0"/>
    <n v="0"/>
    <n v="0"/>
    <n v="0"/>
    <n v="674"/>
    <m/>
  </r>
  <r>
    <s v="202405-I_E-CAMM790708-A-9238.xml"/>
    <s v="4.0"/>
    <s v="I"/>
    <s v="A-"/>
    <s v="9238"/>
    <s v="A-9238"/>
    <s v="D0103896-8483-4C44-A851-751B612542D9"/>
    <s v="2024-05-13T12:11:17"/>
    <x v="4"/>
    <s v="2024"/>
    <x v="1"/>
    <x v="65"/>
    <x v="65"/>
    <s v="SCS160714Q78"/>
    <s v="SADCAL CONSULTORIA Y SOLUCIONES INTEGRALES"/>
    <s v="PUE"/>
    <s v="28"/>
    <s v="G03"/>
    <s v="MXN"/>
    <n v="1"/>
    <x v="0"/>
    <s v="|- CEMENTO FORTALEZA 50K  |- ALAMBRE RECOCIDO X KILO"/>
    <s v="231.03"/>
    <n v="231.03"/>
    <n v="231.03"/>
    <n v="0"/>
    <n v="0"/>
    <n v="0"/>
    <n v="36.97"/>
    <n v="0"/>
    <n v="0"/>
    <n v="0"/>
    <n v="0"/>
    <n v="0"/>
    <n v="268"/>
    <m/>
  </r>
  <r>
    <s v="202405-I_E-CAV160509-KCAV124998.xml"/>
    <s v="4.0"/>
    <s v="I"/>
    <s v="KCAV"/>
    <s v="124998"/>
    <s v="KCAV124998"/>
    <s v="6A9629B6-1FA7-11EF-A7B6-EB07B034E77E"/>
    <s v="2024-05-31T17:42:18"/>
    <x v="4"/>
    <s v="2024"/>
    <x v="1"/>
    <x v="66"/>
    <x v="66"/>
    <s v="SCS160714Q78"/>
    <s v="SADCAL CONSULTORIA Y SOLUCIONES INTEGRALES"/>
    <s v="PUE"/>
    <s v="01"/>
    <s v="G03"/>
    <s v="MXN"/>
    <n v="1"/>
    <x v="0"/>
    <s v="|- PEAJE-500130746520240504192911133171  |- PEAJE-500132367420240502055045102171  |- PEAJE-500235760420240502072616262223"/>
    <s v="487.07"/>
    <n v="487.07"/>
    <n v="487.07"/>
    <n v="0"/>
    <n v="0"/>
    <n v="0"/>
    <n v="77.930000000000007"/>
    <n v="0"/>
    <n v="0"/>
    <n v="0"/>
    <n v="0"/>
    <n v="0"/>
    <n v="565"/>
    <m/>
  </r>
  <r>
    <s v="202405-I_E-CCF121101-C22183237.xml"/>
    <s v="4.0"/>
    <s v="I"/>
    <s v="C"/>
    <s v="22183237"/>
    <s v="C22183237"/>
    <s v="89745D59-C8F0-421A-8336-E7BF8F5EA68A"/>
    <s v="2024-05-13T00:24:39"/>
    <x v="4"/>
    <s v="2024"/>
    <x v="0"/>
    <x v="67"/>
    <x v="67"/>
    <s v="SCS160714Q78"/>
    <s v="SADCAL CONSULTORIA Y SOLUCIONES INTEGRALES"/>
    <s v="PUE"/>
    <s v="28"/>
    <s v="G03"/>
    <s v="MXN"/>
    <n v="1"/>
    <x v="1"/>
    <s v="|- SUAVIZANTE SUAVITEL 3 LT  |- LECHE BOVE 960 ML  |- TOSTADAS SANISSIMO 360 GRS  |- FRESA  |- TORTILLA DE MAIZ AMARILLO 1 KG  |- PAN KIKKOMAN 226 GRS  |- NARANJA VALENCIA PARA JUGO  |- QUESO ASADERO AGUASCALIENTES  |- MANGO ATAULFO  |- LECHE SANTA CLARA 1 LT  |- MILANESA DE BOLA TERNERA  |- YOGUR DANONE 900 GRS  |- DETERGENTE BLANCA NIEVES 1 KG"/>
    <s v="697.02"/>
    <n v="697.02"/>
    <n v="124.14"/>
    <n v="0"/>
    <n v="0"/>
    <n v="572.88"/>
    <n v="19.86"/>
    <n v="0"/>
    <n v="0"/>
    <n v="0"/>
    <n v="0"/>
    <n v="0"/>
    <n v="716.88"/>
    <m/>
  </r>
  <r>
    <s v="202405-I_E-CEF960716-FE30264.xml"/>
    <s v="4.0"/>
    <s v="I"/>
    <s v="FE"/>
    <s v="30264"/>
    <s v="FE30264"/>
    <s v="0d0b3e50-316d-4930-a467-df7417f530a3"/>
    <s v="2024-05-07T17:13:40"/>
    <x v="4"/>
    <s v="2024"/>
    <x v="1"/>
    <x v="68"/>
    <x v="68"/>
    <s v="SCS160714Q78"/>
    <s v="SADCAL CONSULTORIA Y SOLUCIONES INTEGRALES"/>
    <s v="PUE"/>
    <s v="04"/>
    <s v="G03"/>
    <s v="MXN"/>
    <n v="1"/>
    <x v="1"/>
    <s v="|- Impactos fiscales a la nómina: Nuevo cálculo de subsidio al empleo"/>
    <s v="1095.26"/>
    <n v="1095.26"/>
    <n v="1095.26"/>
    <n v="0"/>
    <n v="0"/>
    <n v="0"/>
    <n v="175.24"/>
    <n v="0"/>
    <n v="0"/>
    <n v="0"/>
    <n v="0"/>
    <n v="0"/>
    <n v="1270.5"/>
    <m/>
  </r>
  <r>
    <s v="202405-I_E-CEJM890524-281.xml"/>
    <s v="4.0"/>
    <s v="I"/>
    <s v=""/>
    <s v="281"/>
    <s v="281"/>
    <s v="F7042E72-D716-4C17-A948-6050FF12695A"/>
    <s v="2024-05-31T09:30:34"/>
    <x v="4"/>
    <s v="2024"/>
    <x v="1"/>
    <x v="69"/>
    <x v="69"/>
    <s v="SCS160714Q78"/>
    <s v="SADCAL CONSULTORIA Y SOLUCIONES INTEGRALES"/>
    <s v="PUE"/>
    <s v="01"/>
    <s v="G03"/>
    <s v="MXN"/>
    <n v="1"/>
    <x v="0"/>
    <s v="|- REPUESTO FILTROPLAS  |- ACIDO MURIATICO 1L  |- CINTA TEFLON 1-2&quot; PRETUL 27010  |- CINTA TEFLON 3-4&quot; PRETUL 27011  |- SELLADOR DE ROSCAS 125g SILER  |- GAS BUTANO DESECHABLE MULTIMARCA"/>
    <s v="311.98"/>
    <n v="311.98"/>
    <n v="311.98"/>
    <n v="0"/>
    <n v="0"/>
    <n v="0"/>
    <n v="49.92"/>
    <n v="0"/>
    <n v="3.9"/>
    <n v="0"/>
    <n v="0"/>
    <n v="0"/>
    <n v="358.00000000000006"/>
    <m/>
  </r>
  <r>
    <s v="202405-I_E-CEX980921-CORAC48649.xml"/>
    <s v="4.0"/>
    <s v="I"/>
    <s v="CORAC"/>
    <s v="48649"/>
    <s v="CORAC48649"/>
    <s v="7F0A76E3-CC8F-4477-B003-7A2051F3D4DF"/>
    <s v="2024-05-05T22:53:42"/>
    <x v="4"/>
    <s v="2024"/>
    <x v="1"/>
    <x v="70"/>
    <x v="70"/>
    <s v="SCS160714Q78"/>
    <s v="SADCAL CONSULTORIA Y SOLUCIONES INTEGRALES"/>
    <s v="PUE"/>
    <s v="01"/>
    <s v="G03"/>
    <s v="MXN"/>
    <n v="1"/>
    <x v="0"/>
    <s v="|- Magna  |- Magna"/>
    <s v="605.64"/>
    <n v="605.64"/>
    <n v="589.75"/>
    <n v="0"/>
    <n v="0"/>
    <n v="0"/>
    <n v="94.36"/>
    <n v="15.889999999999986"/>
    <n v="0"/>
    <n v="0"/>
    <n v="0"/>
    <n v="0"/>
    <n v="700"/>
    <m/>
  </r>
  <r>
    <s v="202405-I_E-CFR110401-38EBB2.xml"/>
    <s v="4.0"/>
    <s v="I"/>
    <s v=""/>
    <s v=""/>
    <s v="38EBB2"/>
    <s v="38EBB28F-7F2D-41E2-8C54-B8960A9663AF"/>
    <s v="2024-05-22T10:13:14"/>
    <x v="4"/>
    <s v="2024"/>
    <x v="1"/>
    <x v="71"/>
    <x v="71"/>
    <s v="SCS160714Q78"/>
    <s v="SADCAL CONSULTORIA Y SOLUCIONES INTEGRALES"/>
    <s v="PUE"/>
    <s v="01"/>
    <s v="G03"/>
    <s v="MXN"/>
    <n v="1"/>
    <x v="0"/>
    <s v="|- SOLDADURA 6013 DE 3-32&quot;"/>
    <s v="93.97"/>
    <n v="93.97"/>
    <n v="93.97"/>
    <n v="0"/>
    <n v="0"/>
    <n v="0"/>
    <n v="15.03"/>
    <n v="0"/>
    <n v="0"/>
    <n v="0"/>
    <n v="0"/>
    <n v="0"/>
    <n v="109"/>
    <m/>
  </r>
  <r>
    <s v="202405-I_E-CFR110401-A6B255.xml"/>
    <s v="4.0"/>
    <s v="I"/>
    <s v=""/>
    <s v=""/>
    <s v="A6B255"/>
    <s v="A6B255DB-EC83-4867-A8F1-15A58564344A"/>
    <s v="2024-05-20T22:16:10"/>
    <x v="4"/>
    <s v="2024"/>
    <x v="1"/>
    <x v="71"/>
    <x v="71"/>
    <s v="SCS160714Q78"/>
    <s v="SADCAL CONSULTORIA Y SOLUCIONES INTEGRALES"/>
    <s v="PUE"/>
    <s v="01"/>
    <s v="G03"/>
    <s v="MXN"/>
    <n v="1"/>
    <x v="0"/>
    <s v="|- 16508 Marro 4lb  |- Guante para electricista"/>
    <s v="316.38"/>
    <n v="316.38"/>
    <n v="316.38"/>
    <n v="0"/>
    <n v="0"/>
    <n v="0"/>
    <n v="50.62"/>
    <n v="0"/>
    <n v="0"/>
    <n v="0"/>
    <n v="0"/>
    <n v="0"/>
    <n v="367"/>
    <m/>
  </r>
  <r>
    <s v="202405-I_E-CGM011210-MPAI30523.xml"/>
    <s v="4.0"/>
    <s v="I"/>
    <s v="MPAI"/>
    <s v="30523"/>
    <s v="MPAI30523"/>
    <s v="6c014bcd-cdf3-49e5-afbb-7357876c55f0"/>
    <s v="2024-05-05T23:00:15"/>
    <x v="4"/>
    <s v="2024"/>
    <x v="1"/>
    <x v="27"/>
    <x v="27"/>
    <s v="SCS160714Q78"/>
    <s v="SADCAL CONSULTORIA Y SOLUCIONES INTEGRALES"/>
    <s v="PUE"/>
    <s v="28"/>
    <s v="G03"/>
    <s v="MXN"/>
    <n v="1"/>
    <x v="0"/>
    <s v="|- 32011.MAGNA"/>
    <s v="432.62"/>
    <n v="432.62"/>
    <n v="421.13"/>
    <n v="0"/>
    <n v="0"/>
    <n v="0"/>
    <n v="67.38"/>
    <n v="11.490000000000009"/>
    <n v="0"/>
    <n v="0"/>
    <n v="0"/>
    <n v="0"/>
    <n v="500"/>
    <m/>
  </r>
  <r>
    <s v="202405-I_E-CIB110415-SL2169907.xml"/>
    <s v="4.0"/>
    <s v="I"/>
    <s v="SL"/>
    <s v="2169907"/>
    <s v="SL2169907"/>
    <s v="30891bc9-dd0e-4564-a890-419a86829935"/>
    <s v="2024-05-31T17:33:37"/>
    <x v="4"/>
    <s v="2024"/>
    <x v="1"/>
    <x v="72"/>
    <x v="72"/>
    <s v="SCS160714Q78"/>
    <s v="SADCAL CONSULTORIA Y SOLUCIONES INTEGRALES"/>
    <s v="PUE"/>
    <s v="01"/>
    <s v="G03"/>
    <s v="MXN"/>
    <n v="1"/>
    <x v="0"/>
    <s v="|- Romita - Peaje A Automóvil y Pick-Up 134000116394  |- Puerto Interior - Peaje A Automóvil y Pick-Up 127000970459"/>
    <s v="137.07"/>
    <n v="137.07"/>
    <n v="137.07"/>
    <n v="0"/>
    <n v="0"/>
    <n v="0"/>
    <n v="21.93"/>
    <n v="0"/>
    <n v="0"/>
    <n v="0"/>
    <n v="0"/>
    <n v="0"/>
    <n v="159"/>
    <m/>
  </r>
  <r>
    <s v="202405-I_E-CME030219-B10906969.xml"/>
    <s v="4.0"/>
    <s v="I"/>
    <s v="B"/>
    <s v="10906969"/>
    <s v="B10906969"/>
    <s v="02aa054e-2a76-480c-9a1c-7e459e35d2cb"/>
    <s v="2024-05-31T18:41:22"/>
    <x v="4"/>
    <s v="2024"/>
    <x v="1"/>
    <x v="28"/>
    <x v="28"/>
    <s v="SCS160714Q78"/>
    <s v="SADCAL CONSULTORIA Y SOLUCIONES INTEGRALES"/>
    <s v="PUE"/>
    <s v="01"/>
    <s v="G03"/>
    <s v="MXN"/>
    <n v="1"/>
    <x v="0"/>
    <s v="|- T0-LIGERO  |- LIGERO  |- LIGERO"/>
    <s v="356.04"/>
    <n v="356.04"/>
    <n v="356.04"/>
    <n v="0"/>
    <n v="0"/>
    <n v="0"/>
    <n v="56.97"/>
    <n v="0"/>
    <n v="0"/>
    <n v="0"/>
    <n v="0"/>
    <n v="0"/>
    <n v="413.01"/>
    <m/>
  </r>
  <r>
    <s v="202405-I_E-COBK961127-276.xml"/>
    <s v="4.0"/>
    <s v="I"/>
    <s v=""/>
    <s v="276"/>
    <s v="276"/>
    <s v="AC48AD6C-A4BB-47A5-BDE8-2B7A45D9B66E"/>
    <s v="2024-05-22T08:01:42"/>
    <x v="4"/>
    <s v="2024"/>
    <x v="1"/>
    <x v="73"/>
    <x v="73"/>
    <s v="SCS160714Q78"/>
    <s v="SADCAL CONSULTORIA Y SOLUCIONES INTEGRALES"/>
    <s v="PUE"/>
    <s v="01"/>
    <s v="G03"/>
    <s v="MXN"/>
    <n v="1"/>
    <x v="0"/>
    <s v="|- ESTUCO BLANCO ADHETEC"/>
    <s v="189.66"/>
    <n v="189.66"/>
    <n v="189.66"/>
    <n v="0"/>
    <n v="0"/>
    <n v="0"/>
    <n v="30.35"/>
    <n v="0"/>
    <n v="0"/>
    <n v="0"/>
    <n v="0"/>
    <n v="0"/>
    <n v="220.01"/>
    <m/>
  </r>
  <r>
    <s v="202405-I_E-COBK961127-M304.xml"/>
    <s v="4.0"/>
    <s v="I"/>
    <s v="M"/>
    <s v="304"/>
    <s v="M304"/>
    <s v="491DCA4A-2A86-4ABA-A4C3-C8FA4DA22184"/>
    <s v="2024-05-28T10:51:12"/>
    <x v="4"/>
    <s v="2024"/>
    <x v="1"/>
    <x v="73"/>
    <x v="73"/>
    <s v="SCS160714Q78"/>
    <s v="SADCAL CONSULTORIA Y SOLUCIONES INTEGRALES"/>
    <s v="PUE"/>
    <s v="01"/>
    <s v="G03"/>
    <s v="MXN"/>
    <n v="1"/>
    <x v="0"/>
    <s v="|- ESTUCO BLANCO FORTEC"/>
    <s v="224.14"/>
    <n v="224.14"/>
    <n v="224.14"/>
    <n v="0"/>
    <n v="0"/>
    <n v="0"/>
    <n v="35.86"/>
    <n v="0"/>
    <n v="0"/>
    <n v="0"/>
    <n v="0"/>
    <n v="0"/>
    <n v="260"/>
    <m/>
  </r>
  <r>
    <s v="202405-I_E-COBK961127-M305.xml"/>
    <s v="4.0"/>
    <s v="I"/>
    <s v="M"/>
    <s v="305"/>
    <s v="M305"/>
    <s v="E5996116-889A-4EE1-8D26-BCDD33DC2180"/>
    <s v="2024-05-28T10:53:00"/>
    <x v="4"/>
    <s v="2024"/>
    <x v="1"/>
    <x v="73"/>
    <x v="73"/>
    <s v="SCS160714Q78"/>
    <s v="SADCAL CONSULTORIA Y SOLUCIONES INTEGRALES"/>
    <s v="PUE"/>
    <s v="01"/>
    <s v="G03"/>
    <s v="MXN"/>
    <n v="1"/>
    <x v="0"/>
    <s v="|- ESTUCO BLANCO FORTEC"/>
    <s v="224.14"/>
    <n v="224.14"/>
    <n v="224.14"/>
    <n v="0"/>
    <n v="0"/>
    <n v="0"/>
    <n v="35.86"/>
    <n v="0"/>
    <n v="0"/>
    <n v="0"/>
    <n v="0"/>
    <n v="0"/>
    <n v="260"/>
    <m/>
  </r>
  <r>
    <s v="202405-I_E-COL110331-B20394.xml"/>
    <s v="4.0"/>
    <s v="I"/>
    <s v="B"/>
    <s v="20394"/>
    <s v="B20394"/>
    <s v="d6a54090-3f7f-40f8-8665-7a9991a4a8b0"/>
    <s v="2024-05-05T22:17:55"/>
    <x v="4"/>
    <s v="2024"/>
    <x v="1"/>
    <x v="74"/>
    <x v="74"/>
    <s v="SCS160714Q78"/>
    <s v="SADCAL CONSULTORIA Y SOLUCIONES INTEGRALES"/>
    <s v="PUE"/>
    <s v="28"/>
    <s v="G03"/>
    <s v="MXN"/>
    <n v="1"/>
    <x v="0"/>
    <s v="|- MOBIL SYNERGY EXTRA (Despacho 1077073-0)"/>
    <s v="432.65"/>
    <n v="432.65"/>
    <n v="420.88"/>
    <n v="0"/>
    <n v="0"/>
    <n v="0"/>
    <n v="67.34"/>
    <n v="11.769999999999982"/>
    <n v="0"/>
    <n v="0"/>
    <n v="0"/>
    <n v="0"/>
    <n v="499.99"/>
    <m/>
  </r>
  <r>
    <s v="202405-I_E-CSU070301-BGCDJ3856.xml"/>
    <s v="4.0"/>
    <s v="I"/>
    <s v="BGCDJ"/>
    <s v="3856"/>
    <s v="BGCDJ3856"/>
    <s v="72C7D8DD-A2AA-4D78-806F-73B2741DB7D5"/>
    <s v="2024-05-14T19:25:21"/>
    <x v="4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283094)"/>
    <s v="168.97"/>
    <n v="168.97"/>
    <n v="168.97"/>
    <n v="0"/>
    <n v="0"/>
    <n v="0"/>
    <n v="27.03"/>
    <n v="0"/>
    <n v="0"/>
    <n v="0"/>
    <n v="0"/>
    <n v="0"/>
    <n v="196"/>
    <m/>
  </r>
  <r>
    <s v="202405-I_E-CSU070301-BGCDJ3878.xml"/>
    <s v="4.0"/>
    <s v="I"/>
    <s v="BGCDJ"/>
    <s v="3878"/>
    <s v="BGCDJ3878"/>
    <s v="96A7BFE6-466C-461D-BC42-75597D6F16D1"/>
    <s v="2024-05-22T12:33:50"/>
    <x v="4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284260)"/>
    <s v="168.97"/>
    <n v="168.97"/>
    <n v="168.97"/>
    <n v="0"/>
    <n v="0"/>
    <n v="0"/>
    <n v="27.03"/>
    <n v="0"/>
    <n v="0"/>
    <n v="0"/>
    <n v="0"/>
    <n v="0"/>
    <n v="196"/>
    <m/>
  </r>
  <r>
    <s v="202405-I_E-DCZ010126-CENTRALN30257421.xml"/>
    <s v="4.0"/>
    <s v="I"/>
    <s v="CENTRALN"/>
    <s v="30257421"/>
    <s v="CENTRALN30257421"/>
    <s v="CC60A5D3-162D-11EF-8E69-93C1A3239950"/>
    <s v="2024-05-19T16:19:03"/>
    <x v="4"/>
    <s v="2024"/>
    <x v="0"/>
    <x v="76"/>
    <x v="76"/>
    <s v="SCS160714Q78"/>
    <s v="SADCAL CONSULTORIA Y SOLUCIONES INTEGRALES"/>
    <s v="PUE"/>
    <s v="04"/>
    <s v="I04"/>
    <s v="MXN"/>
    <n v="1"/>
    <x v="3"/>
    <s v="|- PROTECTOR DE CAMARA MOBO PREMIUM TRANSPARENTE IPHONE 14 PLUS-14  |- $PROTECTOR PRO21 NASA LAUNCH BEIGE IPHONE 14"/>
    <s v="343.10"/>
    <n v="343.1"/>
    <n v="343.1"/>
    <n v="0"/>
    <n v="0"/>
    <n v="0"/>
    <n v="54.9"/>
    <n v="0"/>
    <n v="0"/>
    <n v="0"/>
    <n v="0"/>
    <n v="0"/>
    <n v="398"/>
    <m/>
  </r>
  <r>
    <s v="202405-I_E-DLI931201-LWFM2430289.xml"/>
    <s v="4.0"/>
    <s v="I"/>
    <s v="LWFM"/>
    <s v="2430289"/>
    <s v="LWFM2430289"/>
    <s v="162B05AB-FE81-558A-B117-B222B070C49B"/>
    <s v="2024-05-03T15:28:35"/>
    <x v="4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5-I_E-DLI931201-LWFM2430290.xml"/>
    <s v="4.0"/>
    <s v="I"/>
    <s v="LWFM"/>
    <s v="2430290"/>
    <s v="LWFM2430290"/>
    <s v="BD1FEB7F-7834-5BBA-9DFB-5B4D5D17B515"/>
    <s v="2024-05-03T15:29:25"/>
    <x v="4"/>
    <s v="2024"/>
    <x v="0"/>
    <x v="3"/>
    <x v="3"/>
    <s v="SCS160714Q78"/>
    <s v="SADCAL CONSULTORIA Y SOLUCIONES INTEGRALES"/>
    <s v="PPD"/>
    <s v="99"/>
    <s v="G03"/>
    <s v="MXN"/>
    <n v="1"/>
    <x v="1"/>
    <s v="|- CONSUMO RESTAURANTE"/>
    <s v="915.52"/>
    <n v="915.52"/>
    <n v="915.52"/>
    <n v="0"/>
    <n v="0"/>
    <n v="0"/>
    <n v="146.47999999999999"/>
    <n v="0"/>
    <n v="0"/>
    <n v="0"/>
    <n v="0"/>
    <n v="0"/>
    <n v="1062"/>
    <m/>
  </r>
  <r>
    <s v="202405-I_E-DLI931201-LWFM2434580.xml"/>
    <s v="4.0"/>
    <s v="I"/>
    <s v="LWFM"/>
    <s v="2434580"/>
    <s v="LWFM2434580"/>
    <s v="01E76FD6-CF34-5992-9FB6-9F082015F735"/>
    <s v="2024-05-19T18:19:09"/>
    <x v="4"/>
    <s v="2024"/>
    <x v="0"/>
    <x v="3"/>
    <x v="3"/>
    <s v="SCS160714Q78"/>
    <s v="SADCAL CONSULTORIA Y SOLUCIONES INTEGRALES"/>
    <s v="PUE"/>
    <s v="01"/>
    <s v="G03"/>
    <s v="MXN"/>
    <n v="1"/>
    <x v="1"/>
    <s v="|- PALOMITA CHILE LIMON GDE"/>
    <s v="79.00"/>
    <n v="79"/>
    <n v="0"/>
    <n v="0"/>
    <n v="0"/>
    <n v="79"/>
    <n v="0"/>
    <n v="0"/>
    <n v="0"/>
    <n v="0"/>
    <n v="0"/>
    <n v="0"/>
    <n v="79"/>
    <m/>
  </r>
  <r>
    <s v="202405-I_E-DLI931201-LWFM2434602.xml"/>
    <s v="4.0"/>
    <s v="I"/>
    <s v="LWFM"/>
    <s v="2434602"/>
    <s v="LWFM2434602"/>
    <s v="296C065A-24F0-5E52-A299-2CE0A6D04707"/>
    <s v="2024-05-19T18:37:35"/>
    <x v="4"/>
    <s v="2024"/>
    <x v="0"/>
    <x v="3"/>
    <x v="3"/>
    <s v="SCS160714Q78"/>
    <s v="SADCAL CONSULTORIA Y SOLUCIONES INTEGRALES"/>
    <s v="PPD"/>
    <s v="99"/>
    <s v="G03"/>
    <s v="MXN"/>
    <n v="1"/>
    <x v="1"/>
    <s v="|- VASO ICEE FRAMBUESA 32 OZ  |- VASO ICEE CEREZA 32 OZ"/>
    <s v="129.32"/>
    <n v="129.32"/>
    <n v="129.32"/>
    <n v="0"/>
    <n v="0"/>
    <n v="0"/>
    <n v="20.7"/>
    <n v="0"/>
    <n v="0"/>
    <n v="0"/>
    <n v="0"/>
    <n v="0"/>
    <n v="150.01999999999998"/>
    <m/>
  </r>
  <r>
    <s v="202405-I_E-DLI931201-LWFM2434603.xml"/>
    <s v="4.0"/>
    <s v="I"/>
    <s v="LWFM"/>
    <s v="2434603"/>
    <s v="LWFM2434603"/>
    <s v="C905D5D6-4757-57E0-855F-96F380756552"/>
    <s v="2024-05-19T18:38:20"/>
    <x v="4"/>
    <s v="2024"/>
    <x v="0"/>
    <x v="3"/>
    <x v="3"/>
    <s v="SCS160714Q78"/>
    <s v="SADCAL CONSULTORIA Y SOLUCIONES INTEGRALES"/>
    <s v="PUE"/>
    <s v="01"/>
    <s v="G03"/>
    <s v="MXN"/>
    <n v="1"/>
    <x v="1"/>
    <s v="|- VASO ICEE CEREZA 32 OZ  |- VASO ICEE LIMA LIMON 32 OZ"/>
    <s v="129.32"/>
    <n v="129.32"/>
    <n v="129.32"/>
    <n v="0"/>
    <n v="0"/>
    <n v="0"/>
    <n v="20.7"/>
    <n v="0"/>
    <n v="0"/>
    <n v="0"/>
    <n v="0"/>
    <n v="0"/>
    <n v="150.01999999999998"/>
    <m/>
  </r>
  <r>
    <s v="202405-I_E-DLI931201-LWFM2436500.xml"/>
    <s v="4.0"/>
    <s v="I"/>
    <s v="LWFM"/>
    <s v="2436500"/>
    <s v="LWFM2436500"/>
    <s v="C9FD2250-9004-54B6-AFD2-52D976AFB624"/>
    <s v="2024-05-25T11:08:05"/>
    <x v="4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5-I_E-DLI931201-LWFM2436502.xml"/>
    <s v="4.0"/>
    <s v="I"/>
    <s v="LWFM"/>
    <s v="2436502"/>
    <s v="LWFM2436502"/>
    <s v="58E5A465-6734-5271-AE31-437388D58365"/>
    <s v="2024-05-25T11:08:39"/>
    <x v="4"/>
    <s v="2024"/>
    <x v="0"/>
    <x v="3"/>
    <x v="3"/>
    <s v="SCS160714Q78"/>
    <s v="SADCAL CONSULTORIA Y SOLUCIONES INTEGRALES"/>
    <s v="PUE"/>
    <s v="28"/>
    <s v="G03"/>
    <s v="MXN"/>
    <n v="1"/>
    <x v="1"/>
    <s v="|- CONSUMO RESTAURANTE"/>
    <s v="1068.10"/>
    <n v="1068.0999999999999"/>
    <n v="1068.0999999999999"/>
    <n v="0"/>
    <n v="0"/>
    <n v="0"/>
    <n v="170.9"/>
    <n v="0"/>
    <n v="0"/>
    <n v="0"/>
    <n v="0"/>
    <n v="0"/>
    <n v="1239"/>
    <m/>
  </r>
  <r>
    <s v="202405-P_E-DLI931201-LWFM2431354.xml"/>
    <s v="4.0"/>
    <s v="P"/>
    <s v="LWFM"/>
    <s v="2431354"/>
    <s v="LWFM2431354"/>
    <s v="374E7C9C-FA8A-57A3-9B3B-621E2C54BE00"/>
    <s v="2024-05-08T08:02:19"/>
    <x v="4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5-I_E-EST191218-B68482.xml"/>
    <s v="4.0"/>
    <s v="I"/>
    <s v="B"/>
    <s v="68482"/>
    <s v="B68482"/>
    <s v="C9883223-20DA-420F-B350-0FF991929464"/>
    <s v="2024-05-10T11:04:00"/>
    <x v="4"/>
    <s v="2024"/>
    <x v="1"/>
    <x v="77"/>
    <x v="77"/>
    <s v="SCS160714Q78"/>
    <s v="SADCAL CONSULTORIA Y SOLUCIONES INTEGRALES"/>
    <s v="PUE"/>
    <s v="04"/>
    <s v="G03"/>
    <s v="MXN"/>
    <n v="1"/>
    <x v="0"/>
    <s v="|- PREMIUM"/>
    <s v="1105.82"/>
    <n v="1105.82"/>
    <n v="1073.94"/>
    <n v="0"/>
    <n v="0"/>
    <n v="0"/>
    <n v="171.83"/>
    <n v="31.879999999999882"/>
    <n v="0"/>
    <n v="0"/>
    <n v="0"/>
    <n v="0"/>
    <n v="1277.6499999999999"/>
    <m/>
  </r>
  <r>
    <s v="202405-I_E-FAR000207-WFAC228549.xml"/>
    <s v="4.0"/>
    <s v="I"/>
    <s v="WFAC"/>
    <s v="228549"/>
    <s v="WFAC228549"/>
    <s v="24FFEE15-773A-4D54-ADEE-8145EF0DDF5D"/>
    <s v="2024-05-31T16:53:46"/>
    <x v="4"/>
    <s v="2024"/>
    <x v="0"/>
    <x v="15"/>
    <x v="15"/>
    <s v="SCS160714Q78"/>
    <s v="SADCAL CONSULTORIA Y SOLUCIONES INTEGRALES"/>
    <s v="PUE"/>
    <s v="04"/>
    <s v="G03"/>
    <s v="MXN"/>
    <n v="1"/>
    <x v="1"/>
    <s v="|- CREMA C-CELULAS MADR  |- BLOQUEADOR 50+125GR"/>
    <s v="471.56"/>
    <n v="471.56"/>
    <n v="353.68"/>
    <n v="0"/>
    <n v="0"/>
    <n v="0"/>
    <n v="56.59"/>
    <n v="0"/>
    <n v="0"/>
    <n v="0"/>
    <n v="0"/>
    <n v="0"/>
    <n v="410.27"/>
    <m/>
  </r>
  <r>
    <s v="202405-I_E-FAVR741206-4636.xml"/>
    <s v="4.0"/>
    <s v="I"/>
    <s v=""/>
    <s v="4636"/>
    <s v="4636"/>
    <s v="86e55b64-59b3-47b1-8472-41b0c8216883"/>
    <s v="2024-05-22T10:30:25"/>
    <x v="4"/>
    <s v="2024"/>
    <x v="1"/>
    <x v="78"/>
    <x v="78"/>
    <s v="SCS160714Q78"/>
    <s v="SADCAL CONSULTORIA Y SOLUCIONES INTEGRALES"/>
    <s v="PUE"/>
    <s v="03"/>
    <s v="G03"/>
    <s v="MXN"/>
    <n v="1"/>
    <x v="0"/>
    <s v="|- PISTOLA DE BAJA PRESION CON VASO"/>
    <s v="284.65"/>
    <n v="284.64999999999998"/>
    <n v="284.64999999999998"/>
    <n v="0"/>
    <n v="0"/>
    <n v="0"/>
    <n v="45.54"/>
    <n v="0"/>
    <n v="0"/>
    <n v="0"/>
    <n v="0"/>
    <n v="0"/>
    <n v="330.19"/>
    <m/>
  </r>
  <r>
    <s v="202405-I_E-FAVR741206-4639.xml"/>
    <s v="4.0"/>
    <s v="I"/>
    <s v=""/>
    <s v="4639"/>
    <s v="4639"/>
    <s v="c6b7cbcf-a2ae-47ee-85d1-eaf3195ce9c2"/>
    <s v="2024-05-24T16:05:44"/>
    <x v="4"/>
    <s v="2024"/>
    <x v="1"/>
    <x v="78"/>
    <x v="78"/>
    <s v="SCS160714Q78"/>
    <s v="SADCAL CONSULTORIA Y SOLUCIONES INTEGRALES"/>
    <s v="PUE"/>
    <s v="03"/>
    <s v="G03"/>
    <s v="MXN"/>
    <n v="1"/>
    <x v="0"/>
    <s v="|- THINNER STD  |- ESMALTE SR"/>
    <s v="305.16"/>
    <n v="305.16000000000003"/>
    <n v="305.16000000000003"/>
    <n v="0"/>
    <n v="0"/>
    <n v="0"/>
    <n v="48.83"/>
    <n v="0"/>
    <n v="0"/>
    <n v="0"/>
    <n v="0"/>
    <n v="0"/>
    <n v="353.99"/>
    <m/>
  </r>
  <r>
    <s v="202405-I_E-FNI970829-04C906.xml"/>
    <s v="4.0"/>
    <s v="I"/>
    <s v=""/>
    <s v=""/>
    <s v="04C906"/>
    <s v="04C90652-3AF2-575E-A387-A98B6C3201FB"/>
    <s v="2024-05-28T15:45:40"/>
    <x v="4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TEPOZTLAN 2024-05-23 14:15:31"/>
    <s v="32.76"/>
    <n v="32.76"/>
    <n v="32.76"/>
    <n v="0"/>
    <n v="0"/>
    <n v="0"/>
    <n v="5.24"/>
    <n v="0"/>
    <n v="0"/>
    <n v="0"/>
    <n v="0"/>
    <n v="0"/>
    <n v="38"/>
    <m/>
  </r>
  <r>
    <s v="202405-I_E-FNI970829-4C430B.xml"/>
    <s v="4.0"/>
    <s v="I"/>
    <s v=""/>
    <s v=""/>
    <s v="4C430B"/>
    <s v="4C430BBA-575C-5C35-9F9E-A3AADB3AC353"/>
    <s v="2024-05-31T18:48:58"/>
    <x v="4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TEPOTZOTLAN 2024-05-05 10:33:34  |- SERVICIO DE PEAJE Y CRUCE CARRETERO CERRO GORDO 2024-04-30 22:59:45  |- SERVICIO DE PEAJE Y CRUCE CARRETERO AMOZOC 2024-04-06 08:59:26  |- SERVICIO DE PEAJE Y CRUCE CARRETERO TRES MARIAS 2024-02-11 12:37:15  |- SERVICIO DE PEAJE Y CRUCE CARRETERO PALMILLAS BIS 2024-05-01 20:47:22"/>
    <s v="304.31"/>
    <n v="304.31"/>
    <n v="304.31"/>
    <n v="0"/>
    <n v="0"/>
    <n v="0"/>
    <n v="48.69"/>
    <n v="0"/>
    <n v="0"/>
    <n v="0"/>
    <n v="0"/>
    <n v="0"/>
    <n v="353"/>
    <m/>
  </r>
  <r>
    <s v="202405-I_E-FNI970829-5B2C53.xml"/>
    <s v="4.0"/>
    <s v="I"/>
    <s v=""/>
    <s v=""/>
    <s v="5B2C53"/>
    <s v="5B2C53AB-6E9F-56E7-9522-AB55F75F1A29"/>
    <s v="2024-05-28T15:45:40"/>
    <x v="4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AXTEPEC 2024-05-23 13:54:30"/>
    <s v="32.76"/>
    <n v="32.76"/>
    <n v="32.76"/>
    <n v="0"/>
    <n v="0"/>
    <n v="0"/>
    <n v="5.24"/>
    <n v="0"/>
    <n v="0"/>
    <n v="0"/>
    <n v="0"/>
    <n v="0"/>
    <n v="38"/>
    <m/>
  </r>
  <r>
    <s v="202405-I_E-FNI970829-BEAC63.xml"/>
    <s v="4.0"/>
    <s v="I"/>
    <s v=""/>
    <s v=""/>
    <s v="BEAC63"/>
    <s v="BEAC6340-B816-5AFD-97C4-343B39006E10"/>
    <s v="2024-05-28T15:45:39"/>
    <x v="4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05-23 22:09:17"/>
    <s v="51.72"/>
    <n v="51.72"/>
    <n v="51.72"/>
    <n v="0"/>
    <n v="0"/>
    <n v="0"/>
    <n v="8.2799999999999994"/>
    <n v="0"/>
    <n v="0"/>
    <n v="0"/>
    <n v="0"/>
    <n v="0"/>
    <n v="60"/>
    <m/>
  </r>
  <r>
    <s v="202405-I_E-FNI970829-JC495712.xml"/>
    <s v="4.0"/>
    <s v="I"/>
    <s v="JC"/>
    <s v="495712"/>
    <s v="JC495712"/>
    <s v="990ea2c3-55dc-4cf2-b6c6-6c72bb2571e3"/>
    <s v="2024-05-31T18:13:05"/>
    <x v="4"/>
    <s v="2024"/>
    <x v="1"/>
    <x v="43"/>
    <x v="43"/>
    <s v="SCS160714Q78"/>
    <s v="SADCAL CONSULTORIA Y SOLUCIONES INTEGRALES"/>
    <s v="PUE"/>
    <s v="01"/>
    <s v="G03"/>
    <s v="MXN"/>
    <n v="1"/>
    <x v="0"/>
    <s v="|- Folio: 2633861 Fecha: 02-05-2024 Hora: 050638 Carril: 2104 Clase: T01A"/>
    <s v="166.38"/>
    <n v="166.38"/>
    <n v="166.38"/>
    <n v="0"/>
    <n v="0"/>
    <n v="0"/>
    <n v="26.62"/>
    <n v="0"/>
    <n v="0"/>
    <n v="0"/>
    <n v="0"/>
    <n v="0"/>
    <n v="193"/>
    <m/>
  </r>
  <r>
    <s v="202405-I_E-GAES780704-46BCBD.xml"/>
    <s v="4.0"/>
    <s v="I"/>
    <s v=""/>
    <s v=""/>
    <s v="46BCBD"/>
    <s v="46BCBD08-9DFB-4757-A107-40B8F5C2F203"/>
    <s v="2024-05-21T09:57:04"/>
    <x v="4"/>
    <s v="2024"/>
    <x v="1"/>
    <x v="79"/>
    <x v="79"/>
    <s v="SCS160714Q78"/>
    <s v="SADCAL CONSULTORIA Y SOLUCIONES INTEGRALES"/>
    <s v="PUE"/>
    <s v="03"/>
    <s v="G03"/>
    <s v="MXN"/>
    <n v="1"/>
    <x v="0"/>
    <s v="|- tubo de 1 1-2 c-40  |- pegamento  |- codos 1 1-2"/>
    <s v="767.62"/>
    <n v="767.62"/>
    <n v="767.62"/>
    <n v="0"/>
    <n v="0"/>
    <n v="0"/>
    <n v="122.82"/>
    <n v="0"/>
    <n v="0"/>
    <n v="0"/>
    <n v="0"/>
    <n v="0"/>
    <n v="890.44"/>
    <m/>
  </r>
  <r>
    <s v="202405-I_E-GAES780704-AA1DC8.xml"/>
    <s v="4.0"/>
    <s v="I"/>
    <s v=""/>
    <s v=""/>
    <s v="AA1DC8"/>
    <s v="AA1DC879-A640-4840-BAE1-50B73C90AA10"/>
    <s v="2024-05-21T09:51:04"/>
    <x v="4"/>
    <s v="2024"/>
    <x v="1"/>
    <x v="79"/>
    <x v="79"/>
    <s v="SCS160714Q78"/>
    <s v="SADCAL CONSULTORIA Y SOLUCIONES INTEGRALES"/>
    <s v="PUE"/>
    <s v="01"/>
    <s v="G03"/>
    <s v="MXN"/>
    <n v="1"/>
    <x v="0"/>
    <s v="|- guego de dados"/>
    <s v="262.93"/>
    <n v="262.93"/>
    <n v="262.93"/>
    <n v="0"/>
    <n v="0"/>
    <n v="0"/>
    <n v="42.07"/>
    <n v="0"/>
    <n v="0"/>
    <n v="0"/>
    <n v="0"/>
    <n v="0"/>
    <n v="305"/>
    <m/>
  </r>
  <r>
    <s v="202405-I_E-HDM001017-4AAFEI43443.xml"/>
    <s v="4.0"/>
    <s v="I"/>
    <s v="4AAFEI"/>
    <s v="43443"/>
    <s v="4AAFEI43443"/>
    <s v="f6e8f14f-e139-407f-9f54-54bf6277b61b"/>
    <s v="2024-05-05T14:59:33"/>
    <x v="4"/>
    <s v="2024"/>
    <x v="0"/>
    <x v="32"/>
    <x v="32"/>
    <s v="SCS160714Q78"/>
    <s v="SADCAL CONSULTORIA Y SOLUCIONES INTEGRALES"/>
    <s v="PUE"/>
    <s v="04"/>
    <s v="G03"/>
    <s v="MXN"/>
    <n v="1"/>
    <x v="0"/>
    <s v="|- TINACO 1500L SIST GARANTIA D POR VI  |- BELEN GUINEA 11 PG. MACETON  |- PLANTA HORTENCIA 8  |- PLANTA BEGONIA BIG 10  |- PLANTA HORTENCIA 8  |- COCA COLA SIN AZUCAR 600ML PET  |- AGUA CIEL CRISTAL NANA 1.5LT PET"/>
    <s v="4947.87"/>
    <n v="4947.87"/>
    <n v="3647.42"/>
    <n v="0"/>
    <n v="0"/>
    <n v="697"/>
    <n v="583.59"/>
    <n v="0"/>
    <n v="0"/>
    <n v="0"/>
    <n v="0"/>
    <n v="0"/>
    <n v="4928.01"/>
    <m/>
  </r>
  <r>
    <s v="202405-I_E-HEBH711128-E6427.xml"/>
    <s v="4.0"/>
    <s v="I"/>
    <s v="E"/>
    <s v="6427"/>
    <s v="E6427"/>
    <s v="661FDB51-A85F-4025-AF69-00B5272FB189"/>
    <s v="2024-05-18T11:44:41"/>
    <x v="4"/>
    <s v="2024"/>
    <x v="0"/>
    <x v="80"/>
    <x v="80"/>
    <s v="SCS160714Q78"/>
    <s v="SADCAL CONSULTORIA Y SOLUCIONES INTEGRALES"/>
    <s v="PUE"/>
    <s v="01"/>
    <s v="G03"/>
    <s v="MXN"/>
    <n v="1"/>
    <x v="0"/>
    <s v="|- material para plomeria"/>
    <s v="119.83"/>
    <n v="119.83"/>
    <n v="119.83"/>
    <n v="0"/>
    <n v="0"/>
    <n v="0"/>
    <n v="19.170000000000002"/>
    <n v="0"/>
    <n v="0"/>
    <n v="0"/>
    <n v="0"/>
    <n v="0"/>
    <n v="139"/>
    <m/>
  </r>
  <r>
    <s v="202405-I_E-HELA860820-2003.xml"/>
    <s v="4.0"/>
    <s v="I"/>
    <s v=""/>
    <s v="2003"/>
    <s v="2003"/>
    <s v="193babde-e983-4b2f-b15a-ba83c612cd09"/>
    <s v="2024-05-01T15:02:19"/>
    <x v="4"/>
    <s v="2024"/>
    <x v="1"/>
    <x v="81"/>
    <x v="81"/>
    <s v="SCS160714Q78"/>
    <s v="SADCAL CONSULTORIA Y SOLUCIONES INTEGRALES"/>
    <s v="PUE"/>
    <s v="01"/>
    <s v="G03"/>
    <s v="MXN"/>
    <n v="1"/>
    <x v="0"/>
    <s v="|- Escuadras 8x12 para cantero  |- nivel 18&quot; pretul aluminio  |- marro 3 libras pretul 22216  |- Broca manual para piedra 5-16x6 truper sds"/>
    <s v="345.70"/>
    <n v="345.7"/>
    <n v="345.7"/>
    <n v="0"/>
    <n v="0"/>
    <n v="0"/>
    <n v="55.3"/>
    <n v="0"/>
    <n v="0"/>
    <n v="0"/>
    <n v="0"/>
    <n v="0"/>
    <n v="401"/>
    <m/>
  </r>
  <r>
    <s v="202405-I_E-HELA860820-2008.xml"/>
    <s v="4.0"/>
    <s v="I"/>
    <s v=""/>
    <s v="2008"/>
    <s v="2008"/>
    <s v="5522eda4-51a2-4a08-9a43-a13a4c392844"/>
    <s v="2024-05-22T21:32:05"/>
    <x v="4"/>
    <s v="2024"/>
    <x v="1"/>
    <x v="81"/>
    <x v="81"/>
    <s v="SCS160714Q78"/>
    <s v="SADCAL CONSULTORIA Y SOLUCIONES INTEGRALES"/>
    <s v="PUE"/>
    <s v="01"/>
    <s v="G03"/>
    <s v="MXN"/>
    <n v="1"/>
    <x v="0"/>
    <s v="|- Clavos para madera 21-2  |- pija negra multiusos 12x2"/>
    <s v="89.65"/>
    <n v="89.65"/>
    <n v="89.65"/>
    <n v="0"/>
    <n v="0"/>
    <n v="0"/>
    <n v="14.34"/>
    <n v="0"/>
    <n v="0"/>
    <n v="0"/>
    <n v="0"/>
    <n v="0"/>
    <n v="103.99000000000001"/>
    <m/>
  </r>
  <r>
    <s v="202405-I_E-HELA860820-2011.xml"/>
    <s v="4.0"/>
    <s v="I"/>
    <s v=""/>
    <s v="2011"/>
    <s v="2011"/>
    <s v="6aca7bfc-3a36-4c58-a43a-39d04cb98144"/>
    <s v="2024-05-27T22:04:10"/>
    <x v="4"/>
    <s v="2024"/>
    <x v="1"/>
    <x v="81"/>
    <x v="81"/>
    <s v="SCS160714Q78"/>
    <s v="SADCAL CONSULTORIA Y SOLUCIONES INTEGRALES"/>
    <s v="PUE"/>
    <s v="01"/>
    <s v="G03"/>
    <s v="MXN"/>
    <n v="1"/>
    <x v="0"/>
    <s v="|- Otros adhesivos y selladores silicon cartucho fisher blanco  |- Pegamentos de pvc blíster foset"/>
    <s v="89.66"/>
    <n v="89.66"/>
    <n v="89.66"/>
    <n v="0"/>
    <n v="0"/>
    <n v="0"/>
    <n v="14.34"/>
    <n v="0"/>
    <n v="0"/>
    <n v="0"/>
    <n v="0"/>
    <n v="0"/>
    <n v="104"/>
    <m/>
  </r>
  <r>
    <s v="202405-I_E-IEA120222-FFNZ6469.xml"/>
    <s v="4.0"/>
    <s v="I"/>
    <s v="FFNZ"/>
    <s v="6469"/>
    <s v="FFNZ6469"/>
    <s v="C18320E9-41BF-43C2-88CA-571C25BBEDCE"/>
    <s v="2024-05-07T11:06:23"/>
    <x v="4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25.86"/>
    <n v="225.86"/>
    <n v="225.86"/>
    <n v="0"/>
    <n v="0"/>
    <n v="0"/>
    <n v="36.14"/>
    <n v="0"/>
    <n v="0"/>
    <n v="0"/>
    <n v="0"/>
    <n v="0"/>
    <n v="262"/>
    <m/>
  </r>
  <r>
    <s v="202405-I_E-IEA120222-FFNZ6608.xml"/>
    <s v="4.0"/>
    <s v="I"/>
    <s v="FFNZ"/>
    <s v="6608"/>
    <s v="FFNZ6608"/>
    <s v="8AE57935-FB9C-4500-BD8F-C576D2A3840F"/>
    <s v="2024-05-19T21:52:43"/>
    <x v="4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374.14"/>
    <n v="374.14"/>
    <n v="374.14"/>
    <n v="0"/>
    <n v="0"/>
    <n v="0"/>
    <n v="59.86"/>
    <n v="0"/>
    <n v="0"/>
    <n v="0"/>
    <n v="0"/>
    <n v="0"/>
    <n v="434"/>
    <m/>
  </r>
  <r>
    <s v="202405-I_E-IRA060907-MCHII18509.xml"/>
    <s v="4.0"/>
    <s v="I"/>
    <s v="MCHII"/>
    <s v="18509"/>
    <s v="MCHII18509"/>
    <s v="cb7c5bbb-6a64-434f-95a6-ebb5cbbd6383"/>
    <s v="2024-05-06T18:58:28"/>
    <x v="4"/>
    <s v="2024"/>
    <x v="1"/>
    <x v="17"/>
    <x v="17"/>
    <s v="SCS160714Q78"/>
    <s v="SADCAL CONSULTORIA Y SOLUCIONES INTEGRALES"/>
    <s v="PUE"/>
    <s v="28"/>
    <s v="G03"/>
    <s v="MXN"/>
    <n v="1"/>
    <x v="0"/>
    <s v="|- 32011.MAGNA"/>
    <s v="216.30"/>
    <n v="216.3"/>
    <n v="210.63"/>
    <n v="0"/>
    <n v="0"/>
    <n v="0"/>
    <n v="33.700000000000003"/>
    <n v="5.6700000000000159"/>
    <n v="0"/>
    <n v="0"/>
    <n v="0"/>
    <n v="0"/>
    <n v="250"/>
    <m/>
  </r>
  <r>
    <s v="202405-I_E-IRA060907-MCHII18606.xml"/>
    <s v="4.0"/>
    <s v="I"/>
    <s v="MCHII"/>
    <s v="18606"/>
    <s v="MCHII18606"/>
    <s v="adef71e0-0484-4ffc-ae71-72427706c5db"/>
    <s v="2024-05-28T15:38:08"/>
    <x v="4"/>
    <s v="2024"/>
    <x v="1"/>
    <x v="17"/>
    <x v="17"/>
    <s v="SCS160714Q78"/>
    <s v="SADCAL CONSULTORIA Y SOLUCIONES INTEGRALES"/>
    <s v="PUE"/>
    <s v="01"/>
    <s v="G03"/>
    <s v="MXN"/>
    <n v="1"/>
    <x v="0"/>
    <s v="|- 32011.MAGNA"/>
    <s v="259.56"/>
    <n v="259.56"/>
    <n v="252.75"/>
    <n v="0"/>
    <n v="0"/>
    <n v="0"/>
    <n v="40.44"/>
    <n v="6.8100000000000023"/>
    <n v="0"/>
    <n v="0"/>
    <n v="0"/>
    <n v="0"/>
    <n v="300"/>
    <m/>
  </r>
  <r>
    <s v="202405-I_E-MES151124-TEXW13421.xml"/>
    <s v="4.0"/>
    <s v="I"/>
    <s v="TEXW"/>
    <s v="13421"/>
    <s v="TEXW13421"/>
    <s v="e9a879d9-5cf6-4033-8f31-ae4175e4cdf0"/>
    <s v="2024-05-05T22:57:28"/>
    <x v="4"/>
    <s v="2024"/>
    <x v="1"/>
    <x v="82"/>
    <x v="82"/>
    <s v="SCS160714Q78"/>
    <s v="SADCAL CONSULTORIA Y SOLUCIONES INTEGRALES"/>
    <s v="PUE"/>
    <s v="28"/>
    <s v="G03"/>
    <s v="MXN"/>
    <n v="1"/>
    <x v="0"/>
    <s v="|- SHELL Super"/>
    <s v="605.74"/>
    <n v="605.74"/>
    <n v="589.13"/>
    <n v="0"/>
    <n v="0"/>
    <n v="0"/>
    <n v="94.26"/>
    <n v="16.610000000000014"/>
    <n v="0"/>
    <n v="0"/>
    <n v="0"/>
    <n v="0"/>
    <n v="700"/>
    <m/>
  </r>
  <r>
    <s v="202405-I_E-NWM970924-ICAGB566507.xml"/>
    <s v="4.0"/>
    <s v="I"/>
    <s v="ICAGB"/>
    <s v="566507"/>
    <s v="ICAGB566507"/>
    <s v="4DB4FFEE-4084-4C09-B388-B68D8467678A"/>
    <s v="2024-05-19T11:22:07"/>
    <x v="4"/>
    <s v="2024"/>
    <x v="0"/>
    <x v="5"/>
    <x v="5"/>
    <s v="SCS160714Q78"/>
    <s v="SADCAL CONSULTORIA Y SOLUCIONES INTEGRALES"/>
    <s v="PUE"/>
    <s v="04"/>
    <s v="G03"/>
    <s v="MXN"/>
    <n v="1"/>
    <x v="1"/>
    <s v="|- FLETE PREVTA  |- MM 25K FORM"/>
    <s v="1116.91"/>
    <n v="1116.9100000000001"/>
    <n v="1091.82"/>
    <n v="0"/>
    <n v="0"/>
    <n v="0"/>
    <n v="174.69"/>
    <n v="0"/>
    <n v="0"/>
    <n v="0"/>
    <n v="0"/>
    <n v="0"/>
    <n v="1266.5100000000002"/>
    <m/>
  </r>
  <r>
    <s v="202405-I_E-NWM970924-ICAGB566544.xml"/>
    <s v="4.0"/>
    <s v="I"/>
    <s v="ICAGB"/>
    <s v="566544"/>
    <s v="ICAGB566544"/>
    <s v="9D826F77-78EE-4CE1-A2E9-5815AD95546A"/>
    <s v="2024-05-19T17:07:38"/>
    <x v="4"/>
    <s v="2024"/>
    <x v="0"/>
    <x v="5"/>
    <x v="5"/>
    <s v="SCS160714Q78"/>
    <s v="SADCAL CONSULTORIA Y SOLUCIONES INTEGRALES"/>
    <s v="PUE"/>
    <s v="04"/>
    <s v="I04"/>
    <s v="MXN"/>
    <n v="1"/>
    <x v="3"/>
    <s v="|- IPHONE 14 12"/>
    <s v="14991.36"/>
    <n v="14991.36"/>
    <n v="14991.36"/>
    <n v="0"/>
    <n v="0"/>
    <n v="0"/>
    <n v="2398.62"/>
    <n v="0"/>
    <n v="0"/>
    <n v="0"/>
    <n v="0"/>
    <n v="0"/>
    <n v="17389.98"/>
    <m/>
  </r>
  <r>
    <s v="202405-I_E-NWM970924-IWACL1301396.xml"/>
    <s v="4.0"/>
    <s v="I"/>
    <s v="IWACL"/>
    <s v="1301396"/>
    <s v="IWACL1301396"/>
    <s v="E98A0ABD-0331-4378-9E08-6318D66F7492"/>
    <s v="2024-05-12T23:22:42"/>
    <x v="4"/>
    <s v="2024"/>
    <x v="0"/>
    <x v="5"/>
    <x v="5"/>
    <s v="SCS160714Q78"/>
    <s v="SADCAL CONSULTORIA Y SOLUCIONES INTEGRALES"/>
    <s v="PUE"/>
    <s v="04"/>
    <s v="G03"/>
    <s v="MXN"/>
    <n v="1"/>
    <x v="1"/>
    <s v="|- DON JULIO  |- LA CETTO  |- LAS MORAS  |- RESERVADO  |- 400 CONEJO  |- SMIRNOFF  |- CARLO R  |- SMIRNOFF  |- BAILEYS  |- BUCHANANS  |- GIN DIEGA  |- GIN ROSA  |- JW RED  |- JC TRADI  |- JC TRADI  |- RICCADONNA"/>
    <s v="23683.62"/>
    <n v="23683.62"/>
    <n v="16201.72"/>
    <n v="0"/>
    <n v="0"/>
    <n v="0"/>
    <n v="2592.2800000000002"/>
    <n v="0"/>
    <n v="0"/>
    <n v="0"/>
    <n v="0"/>
    <n v="0"/>
    <n v="18794"/>
    <m/>
  </r>
  <r>
    <s v="202405-I_E-OMG100820-GL1350.xml"/>
    <s v="4.0"/>
    <s v="I"/>
    <s v="GL"/>
    <s v="1350"/>
    <s v="GL1350"/>
    <s v="60362158-1D2F-44A4-A866-27ECBB21F8EF"/>
    <s v="2024-05-05T23:05:34"/>
    <x v="4"/>
    <s v="2024"/>
    <x v="1"/>
    <x v="83"/>
    <x v="83"/>
    <s v="SCS160714Q78"/>
    <s v="SADCAL CONSULTORIA Y SOLUCIONES INTEGRALES"/>
    <s v="PUE"/>
    <s v="28"/>
    <s v="G03"/>
    <s v="MXN"/>
    <n v="1"/>
    <x v="0"/>
    <s v="|- G Magna 32011"/>
    <s v="865.07"/>
    <n v="865.07"/>
    <n v="843.31"/>
    <n v="0"/>
    <n v="0"/>
    <n v="0"/>
    <n v="134.93"/>
    <n v="21.760000000000105"/>
    <n v="0"/>
    <n v="0"/>
    <n v="0"/>
    <n v="0"/>
    <n v="1000"/>
    <m/>
  </r>
  <r>
    <s v="202405-I_E-OVI800131-OVICO88070.xml"/>
    <s v="4.0"/>
    <s v="I"/>
    <s v="OVICO"/>
    <s v="88070"/>
    <s v="OVICO88070"/>
    <s v="A41A8710-8487-4456-9C27-62204087316A"/>
    <s v="2024-05-18T16:13:06"/>
    <x v="4"/>
    <s v="2024"/>
    <x v="0"/>
    <x v="6"/>
    <x v="6"/>
    <s v="SCS160714Q78"/>
    <s v="SADCAL CONSULTORIA Y SOLUCIONES INTEGRALES"/>
    <s v="PUE"/>
    <s v="04"/>
    <s v="G03"/>
    <s v="MXN"/>
    <n v="1"/>
    <x v="1"/>
    <s v="|- RESTAURANTES AL 16%"/>
    <s v="204.31"/>
    <n v="204.31"/>
    <n v="204.31"/>
    <n v="0"/>
    <n v="0"/>
    <n v="0"/>
    <n v="32.69"/>
    <n v="0"/>
    <n v="0"/>
    <n v="0"/>
    <n v="0"/>
    <n v="0"/>
    <n v="237"/>
    <m/>
  </r>
  <r>
    <s v="202405-I_E-PACB720513-C563.xml"/>
    <s v="4.0"/>
    <s v="I"/>
    <s v="C"/>
    <s v="563"/>
    <s v="C563"/>
    <s v="7f4580ee-7992-4fb9-9dfd-8710178e33a4"/>
    <s v="2024-05-30T13:33:56"/>
    <x v="4"/>
    <s v="2024"/>
    <x v="1"/>
    <x v="84"/>
    <x v="84"/>
    <s v="SCS160714Q78"/>
    <s v="SADCAL CONSULTORIA Y SOLUCIONES INTEGRALES"/>
    <s v="PUE"/>
    <s v="01"/>
    <s v="G03"/>
    <s v="MXN"/>
    <n v="1"/>
    <x v="0"/>
    <s v="|- Bota jardinera galgo  |- Bota jardinera  |- Guante solvex #8"/>
    <s v="525.86"/>
    <n v="525.86"/>
    <n v="525.86"/>
    <n v="0"/>
    <n v="0"/>
    <n v="0"/>
    <n v="84.14"/>
    <n v="0"/>
    <n v="0"/>
    <n v="0"/>
    <n v="0"/>
    <n v="0"/>
    <n v="610"/>
    <m/>
  </r>
  <r>
    <s v="202405-I_E-PCO091020-W58046.xml"/>
    <s v="4.0"/>
    <s v="I"/>
    <s v="W"/>
    <s v="58046"/>
    <s v="W58046"/>
    <s v="70051a01-aa1f-4f5b-ad26-ca7a589ae80d"/>
    <s v="2024-05-28T16:04:32"/>
    <x v="4"/>
    <s v="2024"/>
    <x v="1"/>
    <x v="85"/>
    <x v="85"/>
    <s v="SCS160714Q78"/>
    <s v="SADCAL CONSULTORIA Y SOLUCIONES INTEGRALES"/>
    <s v="PUE"/>
    <s v="28"/>
    <s v="G03"/>
    <s v="MXN"/>
    <n v="1"/>
    <x v="0"/>
    <s v="|- G SUPER"/>
    <s v="346.13"/>
    <n v="346.13"/>
    <n v="336.69"/>
    <n v="0"/>
    <n v="0"/>
    <n v="0"/>
    <n v="53.87"/>
    <n v="9.4399999999999977"/>
    <n v="0"/>
    <n v="0"/>
    <n v="0"/>
    <n v="0"/>
    <n v="400"/>
    <m/>
  </r>
  <r>
    <s v="202405-I_E-PCZ071128-MEXAB3FAC000453905.xml"/>
    <s v="4.0"/>
    <s v="I"/>
    <s v="MEXAB"/>
    <s v="3FAC000453905"/>
    <s v="MEXAB3FAC000453905"/>
    <s v="AD51997C-30BD-40B4-A285-0FE59F20222F"/>
    <s v="2024-05-18T14:54:36"/>
    <x v="4"/>
    <s v="2024"/>
    <x v="0"/>
    <x v="34"/>
    <x v="34"/>
    <s v="SCS160714Q78"/>
    <s v="SADCAL CONSULTORIA Y SOLUCIONES INTEGRALES"/>
    <s v="PUE"/>
    <s v="04"/>
    <s v="G03"/>
    <s v="MXN"/>
    <n v="1"/>
    <x v="1"/>
    <s v="|- REFRESCO COCA COLA SIN AZUCAR PET 12-600 ML  |- ALIM GATINA POLLO 1-15 KG  |- REFRESCO COCA COLA PET 24-600 ML  |- AGUA CIEL PURIFICADA NATURAL 12-1380 ML"/>
    <s v="1395.74"/>
    <n v="1395.74"/>
    <n v="1388.13"/>
    <n v="0"/>
    <n v="0"/>
    <n v="6.28"/>
    <n v="222.1"/>
    <n v="1.33"/>
    <n v="0"/>
    <n v="0"/>
    <n v="0"/>
    <n v="0"/>
    <n v="1617.84"/>
    <m/>
  </r>
  <r>
    <s v="202405-I_E-PHI830429-PTAC277451.xml"/>
    <s v="4.0"/>
    <s v="I"/>
    <s v="PTAC"/>
    <s v="277451"/>
    <s v="PTAC277451"/>
    <s v="54965577-96a4-4ef4-9b5d-28d5ac4fb74e"/>
    <s v="2024-05-05T23:14:56"/>
    <x v="4"/>
    <s v="2024"/>
    <x v="0"/>
    <x v="52"/>
    <x v="52"/>
    <s v="SCS160714Q78"/>
    <s v="SADCAL CONSULTORIA Y SOLUCIONES INTEGRALES"/>
    <s v="PUE"/>
    <s v="28"/>
    <s v="G03"/>
    <s v="MXN"/>
    <n v="1"/>
    <x v="1"/>
    <s v="|- HORNO DE MICROONDAS"/>
    <s v="3102.59"/>
    <n v="3102.59"/>
    <n v="2482.0700000000002"/>
    <n v="0"/>
    <n v="0"/>
    <n v="0"/>
    <n v="397.13"/>
    <n v="0"/>
    <n v="0"/>
    <n v="0"/>
    <n v="0"/>
    <n v="0"/>
    <n v="2879.2000000000003"/>
    <m/>
  </r>
  <r>
    <s v="202405-I_E-PHI830429-PTAC278656.xml"/>
    <s v="4.0"/>
    <s v="I"/>
    <s v="PTAC"/>
    <s v="278656"/>
    <s v="PTAC278656"/>
    <s v="436beec8-94d8-4f2c-9f65-ccc276d42b82"/>
    <s v="2024-05-18T16:30:32"/>
    <x v="4"/>
    <s v="2024"/>
    <x v="0"/>
    <x v="52"/>
    <x v="52"/>
    <s v="SCS160714Q78"/>
    <s v="SADCAL CONSULTORIA Y SOLUCIONES INTEGRALES"/>
    <s v="PUE"/>
    <s v="28"/>
    <s v="G03"/>
    <s v="MXN"/>
    <n v="1"/>
    <x v="1"/>
    <s v="|- TENIS SKECHERS NINO"/>
    <s v="731.90"/>
    <n v="731.9"/>
    <n v="585.52"/>
    <n v="0"/>
    <n v="0"/>
    <n v="0"/>
    <n v="93.68"/>
    <n v="0"/>
    <n v="0"/>
    <n v="0"/>
    <n v="0"/>
    <n v="0"/>
    <n v="679.2"/>
    <m/>
  </r>
  <r>
    <s v="202405-I_E-RCO070813-BB12911797.xml"/>
    <s v="4.0"/>
    <s v="I"/>
    <s v="BB"/>
    <s v="12911797"/>
    <s v="BB12911797"/>
    <s v="AFD2CCED-EE6B-4816-933B-9B9D2C51DCB5"/>
    <s v="2024-05-31T17:28:47"/>
    <x v="4"/>
    <s v="2024"/>
    <x v="1"/>
    <x v="86"/>
    <x v="86"/>
    <s v="SCS160714Q78"/>
    <s v="SADCAL CONSULTORIA Y SOLUCIONES INTEGRALES"/>
    <s v="PUE"/>
    <s v="01"/>
    <s v="G03"/>
    <s v="MXN"/>
    <n v="1"/>
    <x v="0"/>
    <s v="|- PEAJE CORRESPONDIENTE AL CRUCE DE NRU: 87030645891416843012 FECHA: 02-05-2024 HORA: 02:40:53 CASETA: TEPATITLAN CLASE: A  |- PEAJE CORRESPONDIENTE AL CRUCE DE NRU: 15610353443316909570 FECHA: 05-05-2024 HORA: 07:55:23 CASETA: ZINAPECUARO CLASE: A  |- PEAJE CORRESPONDIENTE AL CRUCE DE NRU: 84150369354816910081 FECHA: 05-05-2024 HORA: 05:04:10 CASETA: ECUANDUREO CLASE: A  |- PEAJE CORRESPONDIENTE AL CRUCE DE NRU: 70650564361416844034 FECHA: 05-05-2024 HORA: 02:06:07 CASETA: OCOTLAN CLASE: A  |- PEAJE CORRESPONDIENTE AL CRUCE DE NRU: 47020326029916909062 FECHA: 02-05-2024 HORA: 12:34:28 CASETA: LEON CLASE: A  |- PEAJE CORRESPONDIENTE AL CRUCE DE NRU: 37420419451716908803 FECHA: 02-05-2024 HORA: 01:50:31 CASETA: JALOSTOTITLAN CLASE: A"/>
    <s v="991.38"/>
    <n v="991.38"/>
    <n v="991.38"/>
    <n v="0"/>
    <n v="0"/>
    <n v="0"/>
    <n v="158.62"/>
    <n v="0"/>
    <n v="0"/>
    <n v="0"/>
    <n v="0"/>
    <n v="0"/>
    <n v="1150"/>
    <m/>
  </r>
  <r>
    <s v="202405-I_E-RORJ010120-490.xml"/>
    <s v="4.0"/>
    <s v="I"/>
    <s v=""/>
    <s v="490"/>
    <s v="490"/>
    <s v="179D0137-1063-4B9B-AC60-A39FA25CEDB4"/>
    <s v="2024-05-10T12:10:50"/>
    <x v="4"/>
    <s v="2024"/>
    <x v="1"/>
    <x v="87"/>
    <x v="87"/>
    <s v="SCS160714Q78"/>
    <s v="SADCAL CONSULTORIA Y SOLUCIONES INTEGRALES"/>
    <s v="PUE"/>
    <s v="01"/>
    <s v="G03"/>
    <s v="MXN"/>
    <n v="1"/>
    <x v="1"/>
    <s v="|- Consumo"/>
    <s v="543.10"/>
    <n v="543.1"/>
    <n v="543.1"/>
    <n v="0"/>
    <n v="0"/>
    <n v="0"/>
    <n v="86.9"/>
    <n v="0"/>
    <n v="0"/>
    <n v="0"/>
    <n v="0"/>
    <n v="0"/>
    <n v="630"/>
    <m/>
  </r>
  <r>
    <s v="202405-I_E-RUSE780321-A21676.xml"/>
    <s v="4.0"/>
    <s v="I"/>
    <s v="A"/>
    <s v="21676"/>
    <s v="A21676"/>
    <s v="79CF7638-BCF5-48A7-9CE0-B349DA5B18C2"/>
    <s v="2024-05-18T12:48:19"/>
    <x v="4"/>
    <s v="2024"/>
    <x v="1"/>
    <x v="88"/>
    <x v="88"/>
    <s v="SCS160714Q78"/>
    <s v="SADCAL CONSULTORIA Y SOLUCIONES INTEGRALES"/>
    <s v="PUE"/>
    <s v="04"/>
    <s v="G03"/>
    <s v="MXN"/>
    <n v="1"/>
    <x v="0"/>
    <s v="|- ACEITE ROSHFRANS TRANS STD MULTIGRADO 80W90 =010A-0137 =010A0489, PT00137  |- ANTICONG ECOM LISTO PARA USAR GALON = 26C   =A-KG  |- LIQUIDO FRENOS -BARDAHL  350 ml  |- CLUTCH HD FIT L4 1.5L 10-15  |- REFRESCO"/>
    <s v="3480.19"/>
    <n v="3480.19"/>
    <n v="3480.19"/>
    <n v="0"/>
    <n v="0"/>
    <n v="0"/>
    <n v="556.83000000000004"/>
    <n v="0"/>
    <n v="0"/>
    <n v="0"/>
    <n v="0"/>
    <n v="0"/>
    <n v="4037.02"/>
    <m/>
  </r>
  <r>
    <s v="202405-I_E-SGE890919-W2584.xml"/>
    <s v="4.0"/>
    <s v="I"/>
    <s v="W"/>
    <s v="2584"/>
    <s v="W2584"/>
    <s v="841cd68e-8c2d-4b64-8467-158e09a61e7e"/>
    <s v="2024-05-21T15:23:23"/>
    <x v="4"/>
    <s v="2024"/>
    <x v="1"/>
    <x v="89"/>
    <x v="89"/>
    <s v="SCS160714Q78"/>
    <s v="SADCAL CONSULTORIA Y SOLUCIONES INTEGRALES"/>
    <s v="PUE"/>
    <s v="01"/>
    <s v="G03"/>
    <s v="MXN"/>
    <n v="1"/>
    <x v="0"/>
    <s v="|- MAGNA"/>
    <s v="202.56"/>
    <n v="202.56"/>
    <n v="197.13"/>
    <n v="0"/>
    <n v="0"/>
    <n v="0"/>
    <n v="31.54"/>
    <n v="5.4300000000000068"/>
    <n v="0"/>
    <n v="0"/>
    <n v="0"/>
    <n v="0"/>
    <n v="234.1"/>
    <m/>
  </r>
  <r>
    <s v="202405-I_E-SLI010507-LYWB145992.xml"/>
    <s v="4.0"/>
    <s v="I"/>
    <s v="LYWB"/>
    <s v="145992"/>
    <s v="LYWB145992"/>
    <s v="086b0689-ffb2-410b-aa7e-414244ba7304"/>
    <s v="2024-05-18T13:31:57"/>
    <x v="4"/>
    <s v="2024"/>
    <x v="1"/>
    <x v="57"/>
    <x v="57"/>
    <s v="SCS160714Q78"/>
    <s v="SADCAL CONSULTORIA Y SOLUCIONES INTEGRALES"/>
    <s v="PUE"/>
    <s v="28"/>
    <s v="G03"/>
    <s v="MXN"/>
    <n v="1"/>
    <x v="0"/>
    <s v="|- Magna"/>
    <s v="346.17"/>
    <n v="346.17"/>
    <n v="336.44"/>
    <n v="0"/>
    <n v="0"/>
    <n v="0"/>
    <n v="53.83"/>
    <n v="9.7300000000000182"/>
    <n v="0"/>
    <n v="0"/>
    <n v="0"/>
    <n v="0"/>
    <n v="400"/>
    <m/>
  </r>
  <r>
    <s v="202405-I_E-SLI010507-LYWB146189.xml"/>
    <s v="4.0"/>
    <s v="I"/>
    <s v="LYWB"/>
    <s v="146189"/>
    <s v="LYWB146189"/>
    <s v="b0ac45ce-fe11-4c34-9e1b-5a133904b746"/>
    <s v="2024-05-20T09:43:29"/>
    <x v="4"/>
    <s v="2024"/>
    <x v="1"/>
    <x v="57"/>
    <x v="57"/>
    <s v="SCS160714Q78"/>
    <s v="SADCAL CONSULTORIA Y SOLUCIONES INTEGRALES"/>
    <s v="PUE"/>
    <s v="28"/>
    <s v="G03"/>
    <s v="MXN"/>
    <n v="1"/>
    <x v="0"/>
    <s v="|- Magna"/>
    <s v="432.71"/>
    <n v="432.71"/>
    <n v="420.56"/>
    <n v="0"/>
    <n v="0"/>
    <n v="0"/>
    <n v="67.290000000000006"/>
    <n v="12.149999999999977"/>
    <n v="0"/>
    <n v="0"/>
    <n v="0"/>
    <n v="0"/>
    <n v="500"/>
    <m/>
  </r>
  <r>
    <s v="202405-I_E-SPO061116-SPDMN410071.xml"/>
    <s v="4.0"/>
    <s v="I"/>
    <s v="SPDMN4"/>
    <s v="10071"/>
    <s v="SPDMN410071"/>
    <s v="DAA53CC8-2036-4639-8FF6-37448A0BE5BC"/>
    <s v="2024-05-10T23:13:07"/>
    <x v="4"/>
    <s v="2024"/>
    <x v="1"/>
    <x v="90"/>
    <x v="90"/>
    <s v="SCS160714Q78"/>
    <s v="SADCAL CONSULTORIA Y SOLUCIONES INTEGRALES"/>
    <s v="PUE"/>
    <s v="04"/>
    <s v="G03"/>
    <s v="MXN"/>
    <n v="1"/>
    <x v="0"/>
    <s v="|- 32012                PREMIUM"/>
    <s v="742.62"/>
    <n v="742.62"/>
    <n v="719.63"/>
    <n v="0"/>
    <n v="0"/>
    <n v="0"/>
    <n v="115.14"/>
    <n v="22.990000000000009"/>
    <n v="0"/>
    <n v="0"/>
    <n v="0"/>
    <n v="0"/>
    <n v="857.76"/>
    <m/>
  </r>
  <r>
    <s v="202405-I_E-SUB910603-SBJAS55678.xml"/>
    <s v="4.0"/>
    <s v="I"/>
    <s v="SBJAS"/>
    <s v="55678"/>
    <s v="SBJAS55678"/>
    <s v="EB647CB1-AD00-5922-8159-CA583394113F"/>
    <s v="2024-05-18T15:33:26"/>
    <x v="4"/>
    <s v="2024"/>
    <x v="0"/>
    <x v="22"/>
    <x v="22"/>
    <s v="SCS160714Q78"/>
    <s v="SADCAL CONSULTORIA Y SOLUCIONES INTEGRALES"/>
    <s v="PUE"/>
    <s v="04"/>
    <s v="G03"/>
    <s v="MXN"/>
    <n v="1"/>
    <x v="1"/>
    <s v="|- TENIS URBANO REEBOK, 23, MULTICOLOR 100  |- TENIS URBANO REEBOK, 24, MULTICOLOR 100  |- SANDALIA ABIERTO FLEX, 23, AZUL MARINO  |- PLAYERA WEEKEND, EG, AZUL MARINO PRETE  |- PLAYERA SILVER PLATE, GDE, NEGRO 11079  |- JEANS CONTEMPO, 30, NDIGO DENIM MEDIO  |- PLAYERA NON STOP, M, VERDE MILITAR LISO  |- VESTIDO L RODIL, G, NDIGO DENIM MEDIO  |- VESTIDO 3 4 WE, EG, NDIGO DENIM CLARO"/>
    <s v="5328.45"/>
    <n v="5328.45"/>
    <n v="4444.5200000000004"/>
    <n v="0"/>
    <n v="0"/>
    <n v="0"/>
    <n v="711.13"/>
    <n v="0"/>
    <n v="0"/>
    <n v="0"/>
    <n v="0"/>
    <n v="0"/>
    <n v="5155.6500000000005"/>
    <m/>
  </r>
  <r>
    <s v="202405-I_E-TCA870817-ATMM1232757.xml"/>
    <s v="4.0"/>
    <s v="I"/>
    <s v="ATMM"/>
    <s v="1232757"/>
    <s v="ATMM1232757"/>
    <s v="2f5d2488-9793-45f5-a7a2-afdaec7295fd"/>
    <s v="2024-05-31T19:07:08"/>
    <x v="4"/>
    <s v="2024"/>
    <x v="1"/>
    <x v="91"/>
    <x v="91"/>
    <s v="SCS160714Q78"/>
    <s v="SADCAL CONSULTORIA Y SOLUCIONES INTEGRALES"/>
    <s v="PUE"/>
    <s v="01"/>
    <s v="G03"/>
    <s v="MXN"/>
    <n v="1"/>
    <x v="0"/>
    <s v="|- Folio: 681505 Fecha: 05-05-2024 Hora: 084348 Carril: 1307 Clase: 2  |- Folio: 1900776 Fecha: 05-05-2024 Hora: 091245 Carril: 1305 Clase: 2"/>
    <s v="106.9"/>
    <n v="106.9"/>
    <n v="106.9"/>
    <n v="0"/>
    <n v="0"/>
    <n v="0"/>
    <n v="17.100000000000001"/>
    <n v="0"/>
    <n v="0"/>
    <n v="0"/>
    <n v="0"/>
    <n v="0"/>
    <n v="124"/>
    <m/>
  </r>
  <r>
    <s v="202405-I_E-TME840315-FMM130124050178635.xml"/>
    <s v="4.0"/>
    <s v="I"/>
    <s v="FMM"/>
    <s v="130124050178635"/>
    <s v="FMM130124050178635"/>
    <s v="aa45f2f0-67a9-479b-ad65-73622875ff81"/>
    <s v="2024-05-26T21:09:13"/>
    <x v="4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5-I_E-TTB040915-AEC894.xml"/>
    <s v="4.0"/>
    <s v="I"/>
    <s v="AEC"/>
    <s v="894"/>
    <s v="AEC894"/>
    <s v="AC4A37EE-1014-11EF-B72B-00155D012007"/>
    <s v="2024-05-11T22:04:03"/>
    <x v="4"/>
    <s v="2024"/>
    <x v="0"/>
    <x v="92"/>
    <x v="92"/>
    <s v="SCS160714Q78"/>
    <s v="SADCAL CONSULTORIA Y SOLUCIONES INTEGRALES"/>
    <s v="PUE"/>
    <s v="28"/>
    <s v="G03"/>
    <s v="MXN"/>
    <n v="1"/>
    <x v="1"/>
    <s v="|- Arena para Gato Best Race  |- Servilletas Desechable Deluxe Cloudy  |- Arena gato complete Best Race"/>
    <s v="293.97"/>
    <n v="293.97000000000003"/>
    <n v="293.97000000000003"/>
    <n v="0"/>
    <n v="0"/>
    <n v="0"/>
    <n v="47.04"/>
    <n v="0"/>
    <n v="0"/>
    <n v="0"/>
    <n v="0"/>
    <n v="0"/>
    <n v="341.01000000000005"/>
    <m/>
  </r>
  <r>
    <s v="202405-I_E-TTB040915-AEC905.xml"/>
    <s v="4.0"/>
    <s v="I"/>
    <s v="AEC"/>
    <s v="905"/>
    <s v="AEC905"/>
    <s v="986F8A50-1415-11EF-A880-00155D012007"/>
    <s v="2024-05-17T00:20:43"/>
    <x v="4"/>
    <s v="2024"/>
    <x v="0"/>
    <x v="92"/>
    <x v="92"/>
    <s v="SCS160714Q78"/>
    <s v="SADCAL CONSULTORIA Y SOLUCIONES INTEGRALES"/>
    <s v="PUE"/>
    <s v="04"/>
    <s v="G03"/>
    <s v="MXN"/>
    <n v="1"/>
    <x v="1"/>
    <s v="|- Sopa Habanero Maruchan  |- Sopa Camaron Chile Piquin Maruchan  |- Bebida Guayaba Boing  |- Bebida Manzana Boing  |- Flor de Jamaica Nuestro Campo  |- Gomitas Ositos Lucky Gummies  |- Gomitas Frutitas Lucky Gummies  |- Bebida Alc. Mora Azul Kosako  |- Mayonesa con Limon Heinz  |- Dulce Gomitas Lombriz Neon Lucky Gummies  |- Botana Cheetos Torciditos Sabritas  |- Galletas Carolinas Vainilla Milena  |- Bebida Uva Boing  |- Bebida Fresa Boing  |- Galletas Carolinas Coco Milena"/>
    <s v="270.01"/>
    <n v="270.01"/>
    <n v="70.69"/>
    <n v="0"/>
    <n v="0"/>
    <n v="212"/>
    <n v="11.31"/>
    <n v="0"/>
    <n v="0"/>
    <n v="0"/>
    <n v="0"/>
    <n v="0"/>
    <n v="294"/>
    <m/>
  </r>
  <r>
    <s v="202405-I_E-UNA290722-HGEACF195653.xml"/>
    <s v="4.0"/>
    <s v="I"/>
    <s v="HGEACF"/>
    <s v="195653"/>
    <s v="HGEACF195653"/>
    <s v="864590FD-053D-518C-86E3-BF103CBB6E2F"/>
    <s v="2024-05-06T10:28:08"/>
    <x v="4"/>
    <s v="2024"/>
    <x v="0"/>
    <x v="93"/>
    <x v="93"/>
    <s v="SCS160714Q78"/>
    <s v="SADCAL CONSULTORIA Y SOLUCIONES INTEGRALES"/>
    <s v="PUE"/>
    <s v="01"/>
    <s v="G03"/>
    <s v="MXN"/>
    <n v="1"/>
    <x v="1"/>
    <s v="|- PANTALLA 55 PULG MOD. 55S454"/>
    <s v="6800.87"/>
    <n v="6800.87"/>
    <n v="6800.87"/>
    <n v="0"/>
    <n v="0"/>
    <n v="0"/>
    <n v="1088.1400000000001"/>
    <n v="0"/>
    <n v="0"/>
    <n v="0"/>
    <n v="0"/>
    <n v="0"/>
    <n v="7889.01"/>
    <m/>
  </r>
  <r>
    <s v="202405_I_E-ZVC110421C76_INV256689507.pdf"/>
    <s v="-"/>
    <s v="I"/>
    <s v="-"/>
    <s v="-"/>
    <s v="INV256689507"/>
    <s v="-"/>
    <d v="2024-05-13T00:00:00"/>
    <x v="4"/>
    <n v="2024"/>
    <x v="0"/>
    <x v="9"/>
    <x v="9"/>
    <s v="SCS160714Q78"/>
    <s v="SADCAL CONSULTORIA Y SOLUCIONES INTEGRALES"/>
    <s v="-"/>
    <s v="04"/>
    <s v="-"/>
    <s v="USD"/>
    <n v="16.866"/>
    <x v="1"/>
    <s v="|- Zoom One Pro Monthly"/>
    <n v="15.99"/>
    <n v="269.69"/>
    <n v="269.69"/>
    <n v="0"/>
    <n v="0"/>
    <n v="0"/>
    <n v="43.15"/>
    <n v="0"/>
    <n v="0"/>
    <n v="0"/>
    <n v="0"/>
    <n v="0"/>
    <n v="312.83999999999997"/>
    <m/>
  </r>
  <r>
    <s v="202406-I_E-AECZ710412-B6982.xml"/>
    <s v="4.0"/>
    <s v="I"/>
    <s v="B"/>
    <s v="6982"/>
    <s v="B6982"/>
    <s v="2C641340-9270-4F21-9488-ABBFC6B3021D"/>
    <s v="2024-06-12T13:40:10"/>
    <x v="5"/>
    <s v="2024"/>
    <x v="1"/>
    <x v="94"/>
    <x v="94"/>
    <s v="SCS160714Q78"/>
    <s v="SADCAL CONSULTORIA Y SOLUCIONES INTEGRALES"/>
    <s v="PUE"/>
    <s v="01"/>
    <s v="G03"/>
    <s v="MXN"/>
    <n v="1"/>
    <x v="0"/>
    <s v="|- TORNILLO C-HEX GAL C-TCA 5-8X31-2  |- RONDANA PLANA GALV 5-8&quot;  |- RONDANA PRESION NEGRA 5-8&quot;  |- WD-40 AEROSOL MULTIUSOS 8 OZ"/>
    <s v="223.28"/>
    <n v="223.28"/>
    <n v="223.28"/>
    <n v="0"/>
    <n v="0"/>
    <n v="0"/>
    <n v="35.72"/>
    <n v="0"/>
    <n v="0"/>
    <n v="0"/>
    <n v="0"/>
    <n v="0"/>
    <n v="259"/>
    <m/>
  </r>
  <r>
    <s v="202406-I_E-AECZ710412-B7076.xml"/>
    <s v="4.0"/>
    <s v="I"/>
    <s v="B"/>
    <s v="7076"/>
    <s v="B7076"/>
    <s v="DA2DB1D9-3EA4-45E8-A7B8-382A1721AF19"/>
    <s v="2024-06-14T15:07:45"/>
    <x v="5"/>
    <s v="2024"/>
    <x v="1"/>
    <x v="94"/>
    <x v="94"/>
    <s v="SCS160714Q78"/>
    <s v="SADCAL CONSULTORIA Y SOLUCIONES INTEGRALES"/>
    <s v="PUE"/>
    <s v="28"/>
    <s v="G03"/>
    <s v="MXN"/>
    <n v="1"/>
    <x v="0"/>
    <s v="|- ESPUMA DE POLIURETANO 750ML FISCHER"/>
    <s v="161.21"/>
    <n v="161.21"/>
    <n v="161.21"/>
    <n v="0"/>
    <n v="0"/>
    <n v="0"/>
    <n v="25.79"/>
    <n v="0"/>
    <n v="0"/>
    <n v="0"/>
    <n v="0"/>
    <n v="0"/>
    <n v="187"/>
    <m/>
  </r>
  <r>
    <s v="202406-I_E-AME860107-A1120777.xml"/>
    <s v="4.0"/>
    <s v="I"/>
    <s v="A"/>
    <s v="1120777"/>
    <s v="A1120777"/>
    <s v="503D3849-00C8-4CBE-A91F-A59B5AE5879F"/>
    <s v="2024-06-08T01:00:00"/>
    <x v="5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200 Timbres"/>
    <s v="420.00"/>
    <n v="420"/>
    <n v="420"/>
    <n v="0"/>
    <n v="0"/>
    <n v="0"/>
    <n v="67.2"/>
    <n v="0"/>
    <n v="0"/>
    <n v="0"/>
    <n v="0"/>
    <n v="0"/>
    <n v="487.2"/>
    <m/>
  </r>
  <r>
    <s v="202406-I_E-AURA720229-AAA1AF.xml"/>
    <s v="4.0"/>
    <s v="I"/>
    <s v=""/>
    <s v=""/>
    <s v="AAA1AF"/>
    <s v="AAA1AFC9-2A98-47E4-A88B-7EB4F570056A"/>
    <s v="2024-06-28T14:55:29"/>
    <x v="5"/>
    <s v="2024"/>
    <x v="1"/>
    <x v="95"/>
    <x v="95"/>
    <s v="SCS160714Q78"/>
    <s v="SADCAL CONSULTORIA Y SOLUCIONES INTEGRALES"/>
    <s v="PUE"/>
    <s v="01"/>
    <s v="G03"/>
    <s v="MXN"/>
    <n v="1"/>
    <x v="1"/>
    <s v="|- AUTOMATICO MARCHA NIPPONDENSO HONDA CIVIC-CV-R TOTAL PARTS"/>
    <s v="387.93"/>
    <n v="387.93"/>
    <n v="387.93"/>
    <n v="0"/>
    <n v="0"/>
    <n v="0"/>
    <n v="62.07"/>
    <n v="0"/>
    <n v="0"/>
    <n v="0"/>
    <n v="0"/>
    <n v="0"/>
    <n v="450"/>
    <m/>
  </r>
  <r>
    <s v="202406-I_E-BII931004-MAY7479950055286517.xml"/>
    <s v="4.0"/>
    <s v="I"/>
    <s v="MAY74799"/>
    <s v="50055286517"/>
    <s v="MAY7479950055286517"/>
    <s v="4eb4777e-f4b8-444f-8ec9-80114cc93476"/>
    <s v="2024-06-03T16:49:22"/>
    <x v="5"/>
    <s v="2024"/>
    <x v="0"/>
    <x v="12"/>
    <x v="12"/>
    <s v="SCS160714Q78"/>
    <s v="SADCAL CONSULTORIA Y SOLUCIONES INTEGRALES"/>
    <s v="PUE"/>
    <s v="03"/>
    <s v="G03"/>
    <s v="MXN"/>
    <n v="1"/>
    <x v="1"/>
    <s v="|- COMISION MANEJO DE CUENTA  |- COMISION POR MOVIMIENTOS INBUREDCOMISION POR MOVIMIENTOS INBURED"/>
    <s v="221.05"/>
    <n v="221.05"/>
    <n v="221.05"/>
    <n v="0"/>
    <n v="0"/>
    <n v="0"/>
    <n v="35.369999999999997"/>
    <n v="0"/>
    <n v="0"/>
    <n v="0"/>
    <n v="0"/>
    <n v="0"/>
    <n v="256.42"/>
    <m/>
  </r>
  <r>
    <s v="202406-I_E-CAG041217-XEDAC10592.xml"/>
    <s v="4.0"/>
    <s v="I"/>
    <s v="XEDAC"/>
    <s v="10592"/>
    <s v="XEDAC10592"/>
    <s v="08F44814-973C-4C56-BC36-871667F9376C"/>
    <s v="2024-06-30T12:54:30"/>
    <x v="5"/>
    <s v="2024"/>
    <x v="0"/>
    <x v="96"/>
    <x v="96"/>
    <s v="SCS160714Q78"/>
    <s v="SADCAL CONSULTORIA Y SOLUCIONES INTEGRALES"/>
    <s v="PUE"/>
    <s v="04"/>
    <s v="G03"/>
    <s v="MXN"/>
    <n v="1"/>
    <x v="1"/>
    <s v="|- 100295397-PLAYERAM--AZLM-MED-NODIM  |- 100402824-PLAYERAM--VNO-MED-NODIM  |- 100403027-BOLSAS-SURT-MED-NODIM"/>
    <s v="182.58"/>
    <n v="182.58"/>
    <n v="182.58"/>
    <n v="0"/>
    <n v="0"/>
    <n v="0"/>
    <n v="29.22"/>
    <n v="0"/>
    <n v="0"/>
    <n v="0"/>
    <n v="0"/>
    <n v="0"/>
    <n v="211.8"/>
    <m/>
  </r>
  <r>
    <s v="202406-I_E-CEN980619-C102868141.xml"/>
    <s v="4.0"/>
    <s v="I"/>
    <s v="C"/>
    <s v="102868141"/>
    <s v="C102868141"/>
    <s v="B773F9A9-29C2-11EF-8D0C-A1BF3F12F173"/>
    <s v="2024-06-13T14:22:55"/>
    <x v="5"/>
    <s v="2024"/>
    <x v="0"/>
    <x v="97"/>
    <x v="97"/>
    <s v="SCS160714Q78"/>
    <s v="SADCAL CONSULTORIA Y SOLUCIONES INTEGRALES"/>
    <s v="PUE"/>
    <s v="04"/>
    <s v="G01"/>
    <s v="MXN"/>
    <n v="1"/>
    <x v="2"/>
    <s v="|- BROTHER MULTIFUNCIONAL MFC-T920dw 30-26 PPM COLOR  |- Envio de Mercancia  |- Manejo de cuenta TC"/>
    <s v="6632.84"/>
    <n v="6632.84"/>
    <n v="6632.84"/>
    <n v="0"/>
    <n v="0"/>
    <n v="0"/>
    <n v="1061.25"/>
    <n v="0"/>
    <n v="0"/>
    <n v="0"/>
    <n v="0"/>
    <n v="0"/>
    <n v="7694.09"/>
    <m/>
  </r>
  <r>
    <s v="202406-I_E-CMU831202-04540948.xml"/>
    <s v="4.0"/>
    <s v="I"/>
    <s v="045"/>
    <s v="40948"/>
    <s v="04540948"/>
    <s v="E35B3A7F-A4C2-4DF6-B387-BF0F16EFA6A5"/>
    <s v="2024-06-29T18:55:00"/>
    <x v="5"/>
    <s v="2024"/>
    <x v="0"/>
    <x v="98"/>
    <x v="98"/>
    <s v="SCS160714Q78"/>
    <s v="SADCAL CONSULTORIA Y SOLUCIONES INTEGRALES"/>
    <s v="PUE"/>
    <s v="04"/>
    <s v="G03"/>
    <s v="MXN"/>
    <n v="1"/>
    <x v="1"/>
    <s v="|- (34) (TAN) FLEXI 412408  |- (38) (CAFE) FLEXI 414907  |- (TU) (AZUL) BOLSA ECOLOGICA"/>
    <s v="2420.69"/>
    <n v="2420.69"/>
    <n v="2420.69"/>
    <n v="0"/>
    <n v="0"/>
    <n v="0"/>
    <n v="387.31"/>
    <n v="0"/>
    <n v="0"/>
    <n v="0"/>
    <n v="0"/>
    <n v="0"/>
    <n v="2808"/>
    <m/>
  </r>
  <r>
    <s v="202406-I_E-COP920428-MTAAA77570000042562.xml"/>
    <s v="4.0"/>
    <s v="I"/>
    <s v="MTAAA"/>
    <s v="77570000042562"/>
    <s v="MTAAA77570000042562"/>
    <s v="9df23e37-5cd5-44ac-a1c5-63394d9e6db4"/>
    <s v="2024-06-20T18:11:46"/>
    <x v="5"/>
    <s v="2024"/>
    <x v="0"/>
    <x v="29"/>
    <x v="29"/>
    <s v="SCS160714Q78"/>
    <s v="SADCAL CONSULTORIA Y SOLUCIONES INTEGRALES"/>
    <s v="PUE"/>
    <s v="04"/>
    <s v="G03"/>
    <s v="MXN"/>
    <n v="1"/>
    <x v="1"/>
    <s v="|- IN EAR EVL WRD120  |- IN EAR SONY MDREX110APBQUC"/>
    <s v="429.31"/>
    <n v="429.31"/>
    <n v="368.97"/>
    <n v="0"/>
    <n v="0"/>
    <n v="0"/>
    <n v="59.03"/>
    <n v="0"/>
    <n v="0"/>
    <n v="0"/>
    <n v="0"/>
    <n v="0"/>
    <n v="428"/>
    <m/>
  </r>
  <r>
    <s v="202406-I_E-CSU070301-BGCDJ3961.xml"/>
    <s v="4.0"/>
    <s v="I"/>
    <s v="BGCDJ"/>
    <s v="3961"/>
    <s v="BGCDJ3961"/>
    <s v="D0E9598D-9F31-4DDB-8A16-B664A0603F58"/>
    <s v="2024-06-26T23:09:40"/>
    <x v="5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289349)"/>
    <s v="168.97"/>
    <n v="168.97"/>
    <n v="168.97"/>
    <n v="0"/>
    <n v="0"/>
    <n v="0"/>
    <n v="27.03"/>
    <n v="0"/>
    <n v="0"/>
    <n v="0"/>
    <n v="0"/>
    <n v="0"/>
    <n v="196"/>
    <m/>
  </r>
  <r>
    <s v="202406-I_E-CSU070301-BGCDJ3962.xml"/>
    <s v="4.0"/>
    <s v="I"/>
    <s v="BGCDJ"/>
    <s v="3962"/>
    <s v="BGCDJ3962"/>
    <s v="A3079DA6-996E-46ED-9893-24414D61EA93"/>
    <s v="2024-06-26T23:11:29"/>
    <x v="5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290129)"/>
    <s v="234.49"/>
    <n v="234.49"/>
    <n v="234.49"/>
    <n v="0"/>
    <n v="0"/>
    <n v="0"/>
    <n v="37.51"/>
    <n v="0"/>
    <n v="0"/>
    <n v="0"/>
    <n v="0"/>
    <n v="0"/>
    <n v="272"/>
    <m/>
  </r>
  <r>
    <s v="202406-I_E-CSU070301-BGCDJ3969.xml"/>
    <s v="4.0"/>
    <s v="I"/>
    <s v="BGCDJ"/>
    <s v="3969"/>
    <s v="BGCDJ3969"/>
    <s v="E19AB9A8-3FD5-4045-860B-0FF322975D2E"/>
    <s v="2024-06-30T11:59:36"/>
    <x v="5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290737)"/>
    <s v="168.97"/>
    <n v="168.97"/>
    <n v="168.97"/>
    <n v="0"/>
    <n v="0"/>
    <n v="0"/>
    <n v="27.03"/>
    <n v="0"/>
    <n v="0"/>
    <n v="0"/>
    <n v="0"/>
    <n v="0"/>
    <n v="196"/>
    <m/>
  </r>
  <r>
    <s v="202406-I_E-DLI931201-LWFM2447248.xml"/>
    <s v="4.0"/>
    <s v="I"/>
    <s v="LWFM"/>
    <s v="2447248"/>
    <s v="LWFM2447248"/>
    <s v="4C93AEED-C5EC-5F02-A448-C61050570A1D"/>
    <s v="2024-06-26T23:23:33"/>
    <x v="5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25.00"/>
    <n v="125"/>
    <n v="125"/>
    <n v="0"/>
    <n v="0"/>
    <n v="0"/>
    <n v="20"/>
    <n v="0"/>
    <n v="0"/>
    <n v="0"/>
    <n v="0"/>
    <n v="0"/>
    <n v="145"/>
    <m/>
  </r>
  <r>
    <s v="202406-I_E-DLI931201-LWFM2447250.xml"/>
    <s v="4.0"/>
    <s v="I"/>
    <s v="LWFM"/>
    <s v="2447250"/>
    <s v="LWFM2447250"/>
    <s v="6533D9EF-8BB6-549B-AA9B-98AB78DC7C3E"/>
    <s v="2024-06-26T23:24:45"/>
    <x v="5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6-I_E-DLI931201-LWFM2448605.xml"/>
    <s v="4.0"/>
    <s v="I"/>
    <s v="LWFM"/>
    <s v="2448605"/>
    <s v="LWFM2448605"/>
    <s v="694C02D4-65EB-5700-B3DD-5AF977A8216E"/>
    <s v="2024-06-30T12:51:58"/>
    <x v="5"/>
    <s v="2024"/>
    <x v="0"/>
    <x v="3"/>
    <x v="3"/>
    <s v="SCS160714Q78"/>
    <s v="SADCAL CONSULTORIA Y SOLUCIONES INTEGRALES"/>
    <s v="PPD"/>
    <s v="99"/>
    <s v="G03"/>
    <s v="MXN"/>
    <n v="1"/>
    <x v="1"/>
    <s v="|- TENIS CASUAL FRANCIS COU, 28 CM, NEGRO  |- TENIS CASUAL COURT WHIT, 28 CM, BLANCO"/>
    <s v="2584.48"/>
    <n v="2584.48"/>
    <n v="2326.0300000000002"/>
    <n v="0"/>
    <n v="0"/>
    <n v="0"/>
    <n v="372.17"/>
    <n v="0"/>
    <n v="0"/>
    <n v="0"/>
    <n v="0"/>
    <n v="0"/>
    <n v="2698.2000000000003"/>
    <m/>
  </r>
  <r>
    <s v="202406-I_E-DLI931201-LWFM2448607.xml"/>
    <s v="4.0"/>
    <s v="I"/>
    <s v="LWFM"/>
    <s v="2448607"/>
    <s v="LWFM2448607"/>
    <s v="4B0ECAF2-0F51-5E42-8881-565813C3EFF0"/>
    <s v="2024-06-30T12:52:48"/>
    <x v="5"/>
    <s v="2024"/>
    <x v="0"/>
    <x v="3"/>
    <x v="3"/>
    <s v="SCS160714Q78"/>
    <s v="SADCAL CONSULTORIA Y SOLUCIONES INTEGRALES"/>
    <s v="PUE"/>
    <s v="01"/>
    <s v="G03"/>
    <s v="MXN"/>
    <n v="1"/>
    <x v="1"/>
    <s v="|- TENIS ENTRENAMIENTO S, 29, GRIS OXFORD"/>
    <s v="1637.07"/>
    <n v="1637.07"/>
    <n v="1145.95"/>
    <n v="0"/>
    <n v="0"/>
    <n v="0"/>
    <n v="183.35"/>
    <n v="0"/>
    <n v="0"/>
    <n v="0"/>
    <n v="0"/>
    <n v="0"/>
    <n v="1329.2999999999997"/>
    <m/>
  </r>
  <r>
    <s v="202406-I_E-FNI970829-82993E.xml"/>
    <s v="4.0"/>
    <s v="I"/>
    <s v=""/>
    <s v=""/>
    <s v="82993E"/>
    <s v="82993E12-DC13-58A1-871E-6E3F450EEE10"/>
    <s v="2024-06-05T20:06:29"/>
    <x v="5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05-22 11:34:28  |- SERVICIO DE PEAJE Y CRUCE CARRETERO CHALCO 2024-06-01 06:53:59"/>
    <s v="43.10"/>
    <n v="43.1"/>
    <n v="43.1"/>
    <n v="0"/>
    <n v="0"/>
    <n v="0"/>
    <n v="6.9"/>
    <n v="0"/>
    <n v="0"/>
    <n v="0"/>
    <n v="0"/>
    <n v="0"/>
    <n v="50"/>
    <m/>
  </r>
  <r>
    <s v="202406-I_E-FNI970829-AFF06E.xml"/>
    <s v="4.0"/>
    <s v="I"/>
    <s v=""/>
    <s v=""/>
    <s v="AFF06E"/>
    <s v="AFF06E6A-5DFF-5080-962E-3685C523313D"/>
    <s v="2024-06-05T20:06:30"/>
    <x v="5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AXTEPEC 2024-06-02 08:05:02  |- SERVICIO DE PEAJE Y CRUCE CARRETERO OZUMBA 2024-06-02 07:35:23  |- SERVICIO DE PEAJE Y CRUCE CARRETERO TEPOZTLAN 2024-06-02 08:23:17  |- SERVICIO DE PEAJE Y CRUCE CARRETERO OAXTEPEC 2024-06-02 10:32:54  |- SERVICIO DE PEAJE Y CRUCE CARRETERO OZUMBA 2024-06-02 12:23:15  |- SERVICIO DE PEAJE Y CRUCE CARRETERO TEPOZTLAN 2024-06-02 10:17:00"/>
    <s v="234.48"/>
    <n v="234.48"/>
    <n v="234.48"/>
    <n v="0"/>
    <n v="0"/>
    <n v="0"/>
    <n v="37.520000000000003"/>
    <n v="0"/>
    <n v="0"/>
    <n v="0"/>
    <n v="0"/>
    <n v="0"/>
    <n v="272"/>
    <m/>
  </r>
  <r>
    <s v="202406-I_E-GEG180528-33066.xml"/>
    <s v="4.0"/>
    <s v="I"/>
    <s v=""/>
    <s v="33066"/>
    <s v="33066"/>
    <s v="6D342A88-DC2F-4911-9CF1-80A348730300"/>
    <s v="2024-06-04T10:25:43"/>
    <x v="5"/>
    <s v="2024"/>
    <x v="1"/>
    <x v="99"/>
    <x v="99"/>
    <s v="SCS160714Q78"/>
    <s v="SADCAL CONSULTORIA Y SOLUCIONES INTEGRALES"/>
    <s v="PUE"/>
    <s v="28"/>
    <s v="G03"/>
    <s v="MXN"/>
    <n v="1"/>
    <x v="0"/>
    <s v="|- CINTA SCOTCH SUPER 23  |- CINTA NITTO NO. 21 COLOR NEGRO"/>
    <s v="400.00"/>
    <n v="400"/>
    <n v="400"/>
    <n v="0"/>
    <n v="0"/>
    <n v="0"/>
    <n v="64"/>
    <n v="0"/>
    <n v="0"/>
    <n v="0"/>
    <n v="0"/>
    <n v="0"/>
    <n v="464"/>
    <m/>
  </r>
  <r>
    <s v="202406-I_E-HDM001017-4HGFEI146843.xml"/>
    <s v="4.0"/>
    <s v="I"/>
    <s v="4HGFEI"/>
    <s v="146843"/>
    <s v="4HGFEI146843"/>
    <s v="28dd93b6-4763-477b-845d-4c53d6da76d5"/>
    <s v="2024-06-18T08:07:06"/>
    <x v="5"/>
    <s v="2024"/>
    <x v="1"/>
    <x v="32"/>
    <x v="32"/>
    <s v="SCS160714Q78"/>
    <s v="SADCAL CONSULTORIA Y SOLUCIONES INTEGRALES"/>
    <s v="PUE"/>
    <s v="28"/>
    <s v="G03"/>
    <s v="MXN"/>
    <n v="1"/>
    <x v="0"/>
    <s v="|- CESPOL BOTE SANITARIO CEMENTAR 50MM  |- CEMENTO OATEY PVC 4 OZ 118 ML TRANS  |- COPLE SANIT CEMENTAR 50MM 2200622"/>
    <s v="155.61"/>
    <n v="155.61000000000001"/>
    <n v="155.61000000000001"/>
    <n v="0"/>
    <n v="0"/>
    <n v="0"/>
    <n v="24.9"/>
    <n v="0"/>
    <n v="0"/>
    <n v="0"/>
    <n v="0"/>
    <n v="0"/>
    <n v="180.51000000000002"/>
    <m/>
  </r>
  <r>
    <s v="202406-I_E-IEA120222-FFNZ6972.xml"/>
    <s v="4.0"/>
    <s v="I"/>
    <s v="FFNZ"/>
    <s v="6972"/>
    <s v="FFNZ6972"/>
    <s v="F2DE676A-55A2-467F-981A-BCCB2D49F0F9"/>
    <s v="2024-06-19T14:02:27"/>
    <x v="5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75.86"/>
    <n v="275.86"/>
    <n v="275.86"/>
    <n v="0"/>
    <n v="0"/>
    <n v="0"/>
    <n v="44.14"/>
    <n v="0"/>
    <n v="0"/>
    <n v="0"/>
    <n v="0"/>
    <n v="0"/>
    <n v="320"/>
    <m/>
  </r>
  <r>
    <s v="202406-I_E-IRA060907-MCHII18656.xml"/>
    <s v="4.0"/>
    <s v="I"/>
    <s v="MCHII"/>
    <s v="18656"/>
    <s v="MCHII18656"/>
    <s v="34da1770-9b37-4dff-bd03-6a331e97b3ae"/>
    <s v="2024-06-06T14:36:09"/>
    <x v="5"/>
    <s v="2024"/>
    <x v="1"/>
    <x v="17"/>
    <x v="17"/>
    <s v="SCS160714Q78"/>
    <s v="SADCAL CONSULTORIA Y SOLUCIONES INTEGRALES"/>
    <s v="PUE"/>
    <s v="28"/>
    <s v="G03"/>
    <s v="MXN"/>
    <n v="1"/>
    <x v="0"/>
    <s v="|- 32011.MAGNA"/>
    <s v="432.60"/>
    <n v="432.6"/>
    <n v="421.25"/>
    <n v="0"/>
    <n v="0"/>
    <n v="0"/>
    <n v="67.400000000000006"/>
    <n v="11.35"/>
    <n v="0"/>
    <n v="0"/>
    <n v="0"/>
    <n v="0"/>
    <n v="500"/>
    <m/>
  </r>
  <r>
    <s v="202406-I_E-JITA660925-AFAD593.xml"/>
    <s v="4.0"/>
    <s v="I"/>
    <s v="AFAD"/>
    <s v="593"/>
    <s v="AFAD593"/>
    <s v="2D8E4CC6-F419-4173-9960-3108EAFE9EC3"/>
    <s v="2024-06-09T14:02:54"/>
    <x v="5"/>
    <s v="2024"/>
    <x v="1"/>
    <x v="100"/>
    <x v="100"/>
    <s v="SCS160714Q78"/>
    <s v="SADCAL CONSULTORIA Y SOLUCIONES INTEGRALES"/>
    <s v="PUE"/>
    <s v="01"/>
    <s v="G03"/>
    <s v="MXN"/>
    <n v="1"/>
    <x v="0"/>
    <s v="|- KITT MONOFASICO  |- TUBO 3-4 PVC  |- CONECTOR 3-4 PVC  |- CAJA 3-4 CON TAPA  |- CODO 3-4 PVC  |- LAMPARA 12W LUZ LED  |- COPLE 3-4 PVC"/>
    <s v="1270.00"/>
    <n v="1270"/>
    <n v="1270"/>
    <n v="0"/>
    <n v="0"/>
    <n v="0"/>
    <n v="203.2"/>
    <n v="0"/>
    <n v="15.88"/>
    <n v="0"/>
    <n v="0"/>
    <n v="0"/>
    <n v="1457.32"/>
    <m/>
  </r>
  <r>
    <s v="202406-I_E-LEI000105-FELEI0000019486.xml"/>
    <s v="4.0"/>
    <s v="I"/>
    <s v="FELEI"/>
    <s v="0000019486"/>
    <s v="FELEI0000019486"/>
    <s v="EB40B43A-46C2-4C6E-A368-F6C87C3CC77D"/>
    <s v="2024-06-05T19:03:20"/>
    <x v="5"/>
    <s v="2024"/>
    <x v="1"/>
    <x v="101"/>
    <x v="101"/>
    <s v="SCS160714Q78"/>
    <s v="SADCAL CONSULTORIA Y SOLUCIONES INTEGRALES"/>
    <s v="PUE"/>
    <s v="28"/>
    <s v="G03"/>
    <s v="MXN"/>
    <n v="1"/>
    <x v="0"/>
    <s v="|- GSUPER TICKET 439225"/>
    <s v="346.15"/>
    <n v="346.15"/>
    <n v="336.56"/>
    <n v="0"/>
    <n v="0"/>
    <n v="0"/>
    <n v="53.85"/>
    <n v="9.59"/>
    <n v="0"/>
    <n v="0"/>
    <n v="0"/>
    <n v="0"/>
    <n v="400"/>
    <m/>
  </r>
  <r>
    <s v="202406-I_E-LEI000105-FELEI0000019599.xml"/>
    <s v="4.0"/>
    <s v="I"/>
    <s v="FELEI"/>
    <s v="0000019599"/>
    <s v="FELEI0000019599"/>
    <s v="F6E38ABD-DA9C-4877-8794-4081B874BA34"/>
    <s v="2024-06-13T14:12:52"/>
    <x v="5"/>
    <s v="2024"/>
    <x v="1"/>
    <x v="101"/>
    <x v="101"/>
    <s v="SCS160714Q78"/>
    <s v="SADCAL CONSULTORIA Y SOLUCIONES INTEGRALES"/>
    <s v="PUE"/>
    <s v="28"/>
    <s v="G03"/>
    <s v="MXN"/>
    <n v="1"/>
    <x v="0"/>
    <s v="|- GSUPER TICKET 448938"/>
    <s v="346.15"/>
    <n v="346.15"/>
    <n v="336.56"/>
    <n v="0"/>
    <n v="0"/>
    <n v="0"/>
    <n v="53.85"/>
    <n v="9.59"/>
    <n v="0"/>
    <n v="0"/>
    <n v="0"/>
    <n v="0"/>
    <n v="400"/>
    <m/>
  </r>
  <r>
    <s v="202406-I_E-LSM660818-010003367087.xml"/>
    <s v="4.0"/>
    <s v="I"/>
    <s v="01"/>
    <s v="0003367087"/>
    <s v="010003367087"/>
    <s v="1BB4D73E-A307-44E8-B9BE-0AC5399C3146"/>
    <s v="2024-06-30T13:58:49"/>
    <x v="5"/>
    <s v="2024"/>
    <x v="1"/>
    <x v="102"/>
    <x v="102"/>
    <s v="SCS160714Q78"/>
    <s v="SADCAL CONSULTORIA Y SOLUCIONES INTEGRALES"/>
    <s v="PUE"/>
    <s v="04"/>
    <s v="G03"/>
    <s v="MXN"/>
    <n v="1"/>
    <x v="0"/>
    <s v="|- 505™ REGULAR TUMBLED RIGID  |- 505™ REGULAR TUMBLED RIGID  |- GIII LM OUTERWEAR JACKETS No FFC"/>
    <s v="4752.52"/>
    <n v="4752.5200000000004"/>
    <n v="3403.02"/>
    <n v="0"/>
    <n v="0"/>
    <n v="0"/>
    <n v="544.48"/>
    <n v="0"/>
    <n v="0"/>
    <n v="0"/>
    <n v="0"/>
    <n v="0"/>
    <n v="3947.5000000000005"/>
    <m/>
  </r>
  <r>
    <s v="202406-I_E-MABE980722-LOC2214.xml"/>
    <s v="4.0"/>
    <s v="I"/>
    <s v="LOC"/>
    <s v="2214"/>
    <s v="LOC2214"/>
    <s v="01A53A61-87E8-43D8-830C-750815A9EA1B"/>
    <s v="2024-06-12T13:18:28"/>
    <x v="5"/>
    <s v="2024"/>
    <x v="1"/>
    <x v="103"/>
    <x v="103"/>
    <s v="SCS160714Q78"/>
    <s v="SADCAL CONSULTORIA Y SOLUCIONES INTEGRALES"/>
    <s v="PUE"/>
    <s v="01"/>
    <s v="G01"/>
    <s v="MXN"/>
    <n v="1"/>
    <x v="0"/>
    <s v="|- EMPAQUE DE NEOPRENO  2-1-2  |- FILTRO DE LINEA CASCARA DE COCO"/>
    <s v="301.72"/>
    <n v="301.72000000000003"/>
    <n v="301.72000000000003"/>
    <n v="0"/>
    <n v="0"/>
    <n v="0"/>
    <n v="48.28"/>
    <n v="0"/>
    <n v="0"/>
    <n v="0"/>
    <n v="0"/>
    <n v="0"/>
    <n v="350"/>
    <m/>
  </r>
  <r>
    <s v="202406-I_E-MAR030521-MRWB12196.xml"/>
    <s v="4.0"/>
    <s v="I"/>
    <s v="MRWB"/>
    <s v="12196"/>
    <s v="MRWB12196"/>
    <s v="e4ea7fb0-ebb6-4b2d-beca-cb1f993c78e5"/>
    <s v="2024-06-05T18:59:27"/>
    <x v="5"/>
    <s v="2024"/>
    <x v="1"/>
    <x v="104"/>
    <x v="104"/>
    <s v="SCS160714Q78"/>
    <s v="SADCAL CONSULTORIA Y SOLUCIONES INTEGRALES"/>
    <s v="PUE"/>
    <s v="28"/>
    <s v="G03"/>
    <s v="MXN"/>
    <n v="1"/>
    <x v="0"/>
    <s v="|- Magna"/>
    <s v="259.59"/>
    <n v="259.58999999999997"/>
    <n v="252.56"/>
    <n v="0"/>
    <n v="0"/>
    <n v="0"/>
    <n v="40.409999999999997"/>
    <n v="7.03"/>
    <n v="0"/>
    <n v="0"/>
    <n v="0"/>
    <n v="0"/>
    <n v="300"/>
    <m/>
  </r>
  <r>
    <s v="202406-I_E-MME160812-FCEN0920206403441471062924.xml"/>
    <s v="4.0"/>
    <s v="I"/>
    <s v="FCEN092"/>
    <s v="0206403441471062924"/>
    <s v="FCEN0920206403441471062924"/>
    <s v="652a095a-58e4-42f8-9133-12aec79b3173"/>
    <s v="2024-06-30T13:01:22"/>
    <x v="5"/>
    <s v="2024"/>
    <x v="0"/>
    <x v="105"/>
    <x v="105"/>
    <s v="SCS160714Q78"/>
    <s v="SADCAL CONSULTORIA Y SOLUCIONES INTEGRALES"/>
    <s v="PUE"/>
    <s v="28"/>
    <s v="G03"/>
    <s v="MXN"/>
    <n v="1"/>
    <x v="1"/>
    <s v="|- CONTENEDOR DE ALMACENAMIENTO  |- CONTENEDOR DE COMIDA PANDA 4  |- ORGANIZADOR DE PLASTICO CAJA"/>
    <s v="172.16"/>
    <n v="172.16"/>
    <n v="172.16"/>
    <n v="0"/>
    <n v="0"/>
    <n v="0"/>
    <n v="27.54"/>
    <n v="0"/>
    <n v="0"/>
    <n v="0"/>
    <n v="0"/>
    <n v="0"/>
    <n v="199.7"/>
    <m/>
  </r>
  <r>
    <s v="202406-I_E-NWM970924-IBAGB282839.xml"/>
    <s v="4.0"/>
    <s v="I"/>
    <s v="IBAGB"/>
    <s v="282839"/>
    <s v="IBAGB282839"/>
    <s v="71F98922-4810-49EB-841E-FADECA7A5894"/>
    <s v="2024-06-06T11:36:07"/>
    <x v="5"/>
    <s v="2024"/>
    <x v="0"/>
    <x v="5"/>
    <x v="5"/>
    <s v="SCS160714Q78"/>
    <s v="SADCAL CONSULTORIA Y SOLUCIONES INTEGRALES"/>
    <s v="PUE"/>
    <s v="04"/>
    <s v="G03"/>
    <s v="MXN"/>
    <n v="1"/>
    <x v="1"/>
    <s v="|- ARENA GATO  |- MR BERMUD  |- ARENA BOB  |- E DOMICILIO"/>
    <s v="548.28"/>
    <n v="548.28"/>
    <n v="548.28"/>
    <n v="0"/>
    <n v="0"/>
    <n v="0"/>
    <n v="87.72"/>
    <n v="0"/>
    <n v="0"/>
    <n v="0"/>
    <n v="0"/>
    <n v="0"/>
    <n v="636"/>
    <m/>
  </r>
  <r>
    <s v="202406-I_E-NWM970924-IBAGB284062.xml"/>
    <s v="4.0"/>
    <s v="I"/>
    <s v="IBAGB"/>
    <s v="284062"/>
    <s v="IBAGB284062"/>
    <s v="19E57203-C37C-40E8-B9DB-42F496783524"/>
    <s v="2024-06-28T12:49:49"/>
    <x v="5"/>
    <s v="2024"/>
    <x v="0"/>
    <x v="5"/>
    <x v="5"/>
    <s v="SCS160714Q78"/>
    <s v="SADCAL CONSULTORIA Y SOLUCIONES INTEGRALES"/>
    <s v="PUE"/>
    <s v="04"/>
    <s v="G03"/>
    <s v="MXN"/>
    <n v="1"/>
    <x v="1"/>
    <s v="|- DOLONEURO DC  |- ARENA BOB  |- E DOMICILIO"/>
    <s v="871.07"/>
    <n v="871.07"/>
    <n v="512.07000000000005"/>
    <n v="0"/>
    <n v="0"/>
    <n v="359"/>
    <n v="81.93"/>
    <n v="0"/>
    <n v="0"/>
    <n v="0"/>
    <n v="0"/>
    <n v="0"/>
    <n v="953"/>
    <m/>
  </r>
  <r>
    <s v="202406-I_E-NWM970924-IBAII205400.xml"/>
    <s v="4.0"/>
    <s v="I"/>
    <s v="IBAII"/>
    <s v="205400"/>
    <s v="IBAII205400"/>
    <s v="E9533E8C-E024-4FEB-842A-B21F80F0BF9D"/>
    <s v="2024-06-13T13:25:16"/>
    <x v="5"/>
    <s v="2024"/>
    <x v="0"/>
    <x v="5"/>
    <x v="5"/>
    <s v="SCS160714Q78"/>
    <s v="SADCAL CONSULTORIA Y SOLUCIONES INTEGRALES"/>
    <s v="PUE"/>
    <s v="28"/>
    <s v="G03"/>
    <s v="MXN"/>
    <n v="1"/>
    <x v="1"/>
    <s v="|- MARAVILLAS"/>
    <s v="20.00"/>
    <n v="20"/>
    <n v="0"/>
    <n v="0"/>
    <n v="0"/>
    <n v="20"/>
    <n v="0"/>
    <n v="0"/>
    <n v="0"/>
    <n v="0"/>
    <n v="0"/>
    <n v="0"/>
    <n v="20"/>
    <m/>
  </r>
  <r>
    <s v="202406-I_E-NWM970924-IBAII205794.xml"/>
    <s v="4.0"/>
    <s v="I"/>
    <s v="IBAII"/>
    <s v="205794"/>
    <s v="IBAII205794"/>
    <s v="1E5BBAD0-8D05-4D06-AD5B-8C44BA38CEF7"/>
    <s v="2024-06-25T14:33:17"/>
    <x v="5"/>
    <s v="2024"/>
    <x v="0"/>
    <x v="5"/>
    <x v="5"/>
    <s v="SCS160714Q78"/>
    <s v="SADCAL CONSULTORIA Y SOLUCIONES INTEGRALES"/>
    <s v="PUE"/>
    <s v="04"/>
    <s v="G03"/>
    <s v="MXN"/>
    <n v="1"/>
    <x v="1"/>
    <s v="|- MR PLAYERA  |- MR PLAYERA  |- MR PLAYERA  |- MR CINTURON  |- MR CINTURON  |- MR PLAYERA  |- MR SUDADERA  |- MR BERMUD  |- MR PLAYERA  |- MR BERMUD  |- MR BERMUD"/>
    <s v="1516.38"/>
    <n v="1516.38"/>
    <n v="1516.38"/>
    <n v="0"/>
    <n v="0"/>
    <n v="0"/>
    <n v="242.62"/>
    <n v="0"/>
    <n v="0"/>
    <n v="0"/>
    <n v="0"/>
    <n v="0"/>
    <n v="1759"/>
    <m/>
  </r>
  <r>
    <s v="202406-I_E-NWM970924-ICAGB574366.xml"/>
    <s v="4.0"/>
    <s v="I"/>
    <s v="ICAGB"/>
    <s v="574366"/>
    <s v="ICAGB574366"/>
    <s v="729D830B-48AC-4882-A348-CF46A78E1798"/>
    <s v="2024-06-30T15:21:05"/>
    <x v="5"/>
    <s v="2024"/>
    <x v="0"/>
    <x v="5"/>
    <x v="5"/>
    <s v="SCS160714Q78"/>
    <s v="SADCAL CONSULTORIA Y SOLUCIONES INTEGRALES"/>
    <s v="PUE"/>
    <s v="04"/>
    <s v="G03"/>
    <s v="MXN"/>
    <n v="1"/>
    <x v="1"/>
    <s v="|- YOGURT ALPUR  |- MULTISABOR Y  |- FUD  |- TIPOMANCHEGO  |- 1.4K GOUDA H  |- 907G CHEDDAR  |- MM LAVAPL  |- 10LT CLORALE  |- PINOL FLORAL"/>
    <s v="1618.23"/>
    <n v="1618.23"/>
    <n v="411.21"/>
    <n v="0"/>
    <n v="0"/>
    <n v="1012"/>
    <n v="65.790000000000006"/>
    <n v="0"/>
    <n v="0"/>
    <n v="0"/>
    <n v="0"/>
    <n v="0"/>
    <n v="1489"/>
    <m/>
  </r>
  <r>
    <s v="202406-I_E-NWM970924-ICAGB574411.xml"/>
    <s v="4.0"/>
    <s v="I"/>
    <s v="ICAGB"/>
    <s v="574411"/>
    <s v="ICAGB574411"/>
    <s v="DF6EF7DD-BB60-482B-8EF9-1773A4606679"/>
    <s v="2024-06-30T17:17:05"/>
    <x v="5"/>
    <s v="2024"/>
    <x v="0"/>
    <x v="5"/>
    <x v="5"/>
    <s v="SCS160714Q78"/>
    <s v="SADCAL CONSULTORIA Y SOLUCIONES INTEGRALES"/>
    <s v="PUE"/>
    <s v="04"/>
    <s v="G03"/>
    <s v="MXN"/>
    <n v="1"/>
    <x v="1"/>
    <s v="|- LOMOTIL"/>
    <s v="254.73"/>
    <n v="254.73"/>
    <n v="0"/>
    <n v="0"/>
    <n v="0"/>
    <n v="254.73"/>
    <n v="0"/>
    <n v="0"/>
    <n v="0"/>
    <n v="0"/>
    <n v="0"/>
    <n v="0"/>
    <n v="254.73"/>
    <m/>
  </r>
  <r>
    <s v="202406-I_E-NWM970924-ICAGB574412.xml"/>
    <s v="4.0"/>
    <s v="I"/>
    <s v="ICAGB"/>
    <s v="574412"/>
    <s v="ICAGB574412"/>
    <s v="BBD2C68C-B587-4A57-98EA-9C47EAB524D9"/>
    <s v="2024-06-30T17:22:46"/>
    <x v="5"/>
    <s v="2024"/>
    <x v="0"/>
    <x v="5"/>
    <x v="5"/>
    <s v="SCS160714Q78"/>
    <s v="SADCAL CONSULTORIA Y SOLUCIONES INTEGRALES"/>
    <s v="PUE"/>
    <s v="04"/>
    <s v="G03"/>
    <s v="MXN"/>
    <n v="1"/>
    <x v="1"/>
    <s v="|- SALCH FRANKF  |- YOPLAIT  |- PISTACHESAL  |- MMCHEESECAKE"/>
    <s v="864.45"/>
    <n v="864.45"/>
    <n v="0"/>
    <n v="0"/>
    <n v="0"/>
    <n v="829.67"/>
    <n v="0"/>
    <n v="0"/>
    <n v="0"/>
    <n v="0"/>
    <n v="0"/>
    <n v="0"/>
    <n v="829.67000000000007"/>
    <m/>
  </r>
  <r>
    <s v="202406-I_E-OFA191101-CY019928.xml"/>
    <s v="4.0"/>
    <s v="I"/>
    <s v="CY"/>
    <s v="019928"/>
    <s v="CY019928"/>
    <s v="e570cdaf-9228-4e67-8f78-6738ccc48ef7"/>
    <s v="2024-06-01T13:13:54"/>
    <x v="5"/>
    <s v="2024"/>
    <x v="1"/>
    <x v="106"/>
    <x v="106"/>
    <s v="SCS160714Q78"/>
    <s v="SADCAL CONSULTORIA Y SOLUCIONES INTEGRALES"/>
    <s v="PUE"/>
    <s v="01"/>
    <s v="G03"/>
    <s v="MXN"/>
    <n v="1"/>
    <x v="0"/>
    <s v="|- PIVOTE CON BALERO GRANDE CON SOLERA DE 3&quot;"/>
    <s v="89.23"/>
    <n v="89.23"/>
    <n v="83.88"/>
    <n v="0"/>
    <n v="0"/>
    <n v="0"/>
    <n v="13.42"/>
    <n v="0"/>
    <n v="0"/>
    <n v="0"/>
    <n v="0"/>
    <n v="0"/>
    <n v="97.300000000000011"/>
    <m/>
  </r>
  <r>
    <s v="202406-I_E-PCA130607-MAN1603.xml"/>
    <s v="4.0"/>
    <s v="I"/>
    <s v="MAN"/>
    <s v="1603"/>
    <s v="MAN1603"/>
    <s v="6609abc5-fe4a-48d5-853b-b0cd3d1b59ca"/>
    <s v="2024-06-05T21:33:50"/>
    <x v="5"/>
    <s v="2024"/>
    <x v="0"/>
    <x v="107"/>
    <x v="107"/>
    <s v="SCS160714Q78"/>
    <s v="SADCAL CONSULTORIA Y SOLUCIONES INTEGRALES"/>
    <s v="PUE"/>
    <s v="04"/>
    <s v="G03"/>
    <s v="MXN"/>
    <n v="1"/>
    <x v="0"/>
    <s v="|- D - Super Cheese  |- D - Pepperoni"/>
    <s v="437.07"/>
    <n v="437.07"/>
    <n v="437.07"/>
    <n v="0"/>
    <n v="0"/>
    <n v="0"/>
    <n v="69.930000000000007"/>
    <n v="0"/>
    <n v="0"/>
    <n v="0"/>
    <n v="0"/>
    <n v="0"/>
    <n v="507"/>
    <m/>
  </r>
  <r>
    <s v="202406-I_E-PMO150513-FAC1722.xml"/>
    <s v="4.0"/>
    <s v="I"/>
    <s v="FAC"/>
    <s v="1722"/>
    <s v="FAC1722"/>
    <s v="D100C593-8D08-4069-BED4-F9F77334E9FA"/>
    <s v="2024-06-17T09:47:00"/>
    <x v="5"/>
    <s v="2024"/>
    <x v="0"/>
    <x v="108"/>
    <x v="108"/>
    <s v="SCS160714Q78"/>
    <s v="SADCAL CONSULTORIA Y SOLUCIONES INTEGRALES"/>
    <s v="PUE"/>
    <s v="31"/>
    <s v="G03"/>
    <s v="MXN"/>
    <n v="1"/>
    <x v="0"/>
    <s v="|- FERULA PREMIUM JUANETES"/>
    <s v="473.28"/>
    <n v="473.28"/>
    <n v="473.28"/>
    <n v="0"/>
    <n v="0"/>
    <n v="0"/>
    <n v="75.72"/>
    <n v="0"/>
    <n v="0"/>
    <n v="0"/>
    <n v="0"/>
    <n v="0"/>
    <n v="549"/>
    <m/>
  </r>
  <r>
    <s v="202406-I_E-SEM980701-035220051.xml"/>
    <s v="4.0"/>
    <s v="I"/>
    <s v="0352"/>
    <s v="20051"/>
    <s v="035220051"/>
    <s v="1e7b36a0-1c20-4468-8777-543bd8da15fe"/>
    <s v="2024-06-26T23:34:52"/>
    <x v="5"/>
    <s v="2024"/>
    <x v="0"/>
    <x v="109"/>
    <x v="109"/>
    <s v="SCS160714Q78"/>
    <s v="SADCAL CONSULTORIA Y SOLUCIONES INTEGRALES"/>
    <s v="PUE"/>
    <s v="28"/>
    <s v="G03"/>
    <s v="MXN"/>
    <n v="1"/>
    <x v="1"/>
    <s v="|- MARLBOR GOLD 20 RCB 1CAJE  |- BACHOCO 18NERO HUEVO BLANCO  18 PZ  |- CIEL AGUA MINERA 600ML  |- PENAF TWIST LIMON 600ML"/>
    <s v="160.00"/>
    <n v="160"/>
    <n v="31.03"/>
    <n v="0"/>
    <n v="0"/>
    <n v="60"/>
    <n v="4.9700000000000006"/>
    <n v="0"/>
    <n v="0"/>
    <n v="0"/>
    <n v="0"/>
    <n v="0"/>
    <n v="176"/>
    <n v="80"/>
  </r>
  <r>
    <s v="202406-I_E-SGA130705-FEFGAL0000072616.xml"/>
    <s v="4.0"/>
    <s v="I"/>
    <s v="FEFGAL"/>
    <s v="0000072616"/>
    <s v="FEFGAL0000072616"/>
    <s v="ABDDBEFD-8461-43B2-AA9F-543B186C1040"/>
    <s v="2024-06-18T09:14:27"/>
    <x v="5"/>
    <s v="2024"/>
    <x v="0"/>
    <x v="110"/>
    <x v="110"/>
    <s v="SCS160714Q78"/>
    <s v="SADCAL CONSULTORIA Y SOLUCIONES INTEGRALES"/>
    <s v="PUE"/>
    <s v="01"/>
    <s v="G03"/>
    <s v="MXN"/>
    <n v="1"/>
    <x v="0"/>
    <s v="|- GSUPER TICKET 954301"/>
    <s v="346.14"/>
    <n v="346.14"/>
    <n v="336.63"/>
    <n v="0"/>
    <n v="0"/>
    <n v="0"/>
    <n v="53.86"/>
    <n v="9.51"/>
    <n v="0"/>
    <n v="0"/>
    <n v="0"/>
    <n v="0"/>
    <n v="400"/>
    <m/>
  </r>
  <r>
    <s v="202406-I_E-SHE190630-FTDA8324943.xml"/>
    <s v="4.0"/>
    <s v="I"/>
    <s v="FTDA"/>
    <s v="8324943"/>
    <s v="FTDA8324943"/>
    <s v="110BD795-2FF8-48D2-A309-49616DC905D1"/>
    <s v="2024-06-30T12:44:03"/>
    <x v="5"/>
    <s v="2024"/>
    <x v="0"/>
    <x v="7"/>
    <x v="7"/>
    <s v="SCS160714Q78"/>
    <s v="SADCAL CONSULTORIA Y SOLUCIONES INTEGRALES"/>
    <s v="PUE"/>
    <s v="28"/>
    <s v="G03"/>
    <s v="MXN"/>
    <n v="1"/>
    <x v="1"/>
    <s v="|- Alimentos preparados"/>
    <s v="244.82"/>
    <n v="244.82"/>
    <n v="220.34"/>
    <n v="0"/>
    <n v="0"/>
    <n v="0"/>
    <n v="35.26"/>
    <n v="0"/>
    <n v="0"/>
    <n v="0"/>
    <n v="0"/>
    <n v="0"/>
    <n v="255.6"/>
    <m/>
  </r>
  <r>
    <s v="202406-I_E-SHE190630-FTDA8324961.xml"/>
    <s v="4.0"/>
    <s v="I"/>
    <s v="FTDA"/>
    <s v="8324961"/>
    <s v="FTDA8324961"/>
    <s v="6DA55B11-741E-4EFE-8A76-4DCA1B0EC923"/>
    <s v="2024-06-30T12:46:00"/>
    <x v="5"/>
    <s v="2024"/>
    <x v="0"/>
    <x v="7"/>
    <x v="7"/>
    <s v="SCS160714Q78"/>
    <s v="SADCAL CONSULTORIA Y SOLUCIONES INTEGRALES"/>
    <s v="PUE"/>
    <s v="04"/>
    <s v="G03"/>
    <s v="MXN"/>
    <n v="1"/>
    <x v="1"/>
    <s v="|- SOLOPTICLEAR DE 70 ML  |- MICRO FIBRA KANEBO MEDIDA 15X1"/>
    <s v="110.34"/>
    <n v="110.34"/>
    <n v="110.34"/>
    <n v="0"/>
    <n v="0"/>
    <n v="0"/>
    <n v="17.66"/>
    <n v="0"/>
    <n v="0"/>
    <n v="0"/>
    <n v="0"/>
    <n v="0"/>
    <n v="128"/>
    <m/>
  </r>
  <r>
    <s v="202406-I_E-SOM101125-FBAA3735821.xml"/>
    <s v="4.0"/>
    <s v="I"/>
    <s v="FBAA"/>
    <s v="3735821"/>
    <s v="FBAA3735821"/>
    <s v="1B33707A-A8BC-48F8-8F0B-675A2820F9B0"/>
    <s v="2024-06-30T12:41:47"/>
    <x v="5"/>
    <s v="2024"/>
    <x v="0"/>
    <x v="36"/>
    <x v="36"/>
    <s v="SCS160714Q78"/>
    <s v="SADCAL CONSULTORIA Y SOLUCIONES INTEGRALES"/>
    <s v="PPD"/>
    <s v="99"/>
    <s v="G03"/>
    <s v="MXN"/>
    <n v="1"/>
    <x v="1"/>
    <s v="|- JEANS 501 STRAIGHT L"/>
    <s v="1033.62"/>
    <n v="1033.6199999999999"/>
    <n v="826.72"/>
    <n v="0"/>
    <n v="0"/>
    <n v="0"/>
    <n v="132.28"/>
    <n v="0"/>
    <n v="0"/>
    <n v="0"/>
    <n v="0"/>
    <n v="0"/>
    <n v="958.99999999999989"/>
    <m/>
  </r>
  <r>
    <s v="202406-I_E-SOM101125-FBAA3735828.xml"/>
    <s v="4.0"/>
    <s v="I"/>
    <s v="FBAA"/>
    <s v="3735828"/>
    <s v="FBAA3735828"/>
    <s v="22626AC6-4FED-48A0-8F7E-091C3C6550F1"/>
    <s v="2024-06-30T12:42:47"/>
    <x v="5"/>
    <s v="2024"/>
    <x v="0"/>
    <x v="36"/>
    <x v="36"/>
    <s v="SCS160714Q78"/>
    <s v="SADCAL CONSULTORIA Y SOLUCIONES INTEGRALES"/>
    <s v="PPD"/>
    <s v="99"/>
    <s v="G03"/>
    <s v="MXN"/>
    <n v="1"/>
    <x v="1"/>
    <s v="|- DESC BOWL VIDRIO ARI  |- DESC VAJILLA CUADRAD"/>
    <s v="2006.90"/>
    <n v="2006.9"/>
    <n v="705.8"/>
    <n v="0"/>
    <n v="0"/>
    <n v="0"/>
    <n v="112.92"/>
    <n v="0"/>
    <n v="0"/>
    <n v="0"/>
    <n v="0"/>
    <n v="0"/>
    <n v="818.72000000000014"/>
    <m/>
  </r>
  <r>
    <s v="202406-I_E-SOM101125-FBAA3735910.xml"/>
    <s v="4.0"/>
    <s v="I"/>
    <s v="FBAA"/>
    <s v="3735910"/>
    <s v="FBAA3735910"/>
    <s v="1862DDBB-6C59-4E65-91DE-C7A4FF93903C"/>
    <s v="2024-06-30T12:52:40"/>
    <x v="5"/>
    <s v="2024"/>
    <x v="0"/>
    <x v="36"/>
    <x v="36"/>
    <s v="SCS160714Q78"/>
    <s v="SADCAL CONSULTORIA Y SOLUCIONES INTEGRALES"/>
    <s v="PPD"/>
    <s v="99"/>
    <s v="G03"/>
    <s v="MXN"/>
    <n v="1"/>
    <x v="1"/>
    <s v="|- DESC SET 6 VASOS HB"/>
    <s v="516.38"/>
    <n v="516.38"/>
    <n v="280.79000000000002"/>
    <n v="0"/>
    <n v="0"/>
    <n v="0"/>
    <n v="44.93"/>
    <n v="0"/>
    <n v="0"/>
    <n v="0"/>
    <n v="0"/>
    <n v="0"/>
    <n v="325.71999999999997"/>
    <m/>
  </r>
  <r>
    <s v="202406-I_E-SOM101125-FBAA3737246.xml"/>
    <s v="4.0"/>
    <s v="I"/>
    <s v="FBAA"/>
    <s v="3737246"/>
    <s v="FBAA3737246"/>
    <s v="BCB94B04-C56E-4F2E-826E-46E02D055D33"/>
    <s v="2024-06-30T16:17:11"/>
    <x v="5"/>
    <s v="2024"/>
    <x v="0"/>
    <x v="36"/>
    <x v="36"/>
    <s v="SCS160714Q78"/>
    <s v="SADCAL CONSULTORIA Y SOLUCIONES INTEGRALES"/>
    <s v="PUE"/>
    <s v="04"/>
    <s v="I04"/>
    <s v="MXN"/>
    <n v="1"/>
    <x v="3"/>
    <s v="|- LAPTOP ASUS E1504FANJ881W R5"/>
    <s v="11206.03"/>
    <n v="11206.03"/>
    <n v="9481.89"/>
    <n v="0"/>
    <n v="0"/>
    <n v="0"/>
    <n v="1517.1"/>
    <n v="0"/>
    <n v="0"/>
    <n v="0"/>
    <n v="0"/>
    <n v="0"/>
    <n v="10998.99"/>
    <m/>
  </r>
  <r>
    <s v="202406-I_E-TCH850701-DZ1019834.xml"/>
    <s v="4.0"/>
    <s v="I"/>
    <s v="DZ"/>
    <s v="1019834"/>
    <s v="DZ1019834"/>
    <s v="A1B0E13F-28EB-47C2-AA91-EF8520B992E5"/>
    <s v="2024-06-26T23:29:24"/>
    <x v="5"/>
    <s v="2024"/>
    <x v="0"/>
    <x v="59"/>
    <x v="59"/>
    <s v="SCS160714Q78"/>
    <s v="SADCAL CONSULTORIA Y SOLUCIONES INTEGRALES"/>
    <s v="PUE"/>
    <s v="28"/>
    <s v="G01"/>
    <s v="MXN"/>
    <n v="1"/>
    <x v="1"/>
    <s v="|- Tomate Cherry Glor  |- Cebolla Blanca Kg  |- Tomate Sal Kg  |- Lechuga Italiana  |- PlatanoChiapTabasc  |- Salch Pav SRF Kg  |- Cr Alpura D 200ml  |- YYakultNatural400g  |- Hummus Obela Clasi  |- YYoplaitGrieNa145g  |- YYoplaitGNaSA1000g  |- Ju Un Na C P 960 m  |- Aceite Carbonell O  |- Bolsa P- Guardar R  |- Servi Bolsa comp m  |- Acondicionador Tre  |- Servilletas Petalo"/>
    <s v="1043.49"/>
    <n v="1043.49"/>
    <n v="250.86"/>
    <n v="0"/>
    <n v="0"/>
    <n v="792.63"/>
    <n v="40.14"/>
    <n v="0"/>
    <n v="0"/>
    <n v="0"/>
    <n v="0"/>
    <n v="0"/>
    <n v="1083.6300000000001"/>
    <m/>
  </r>
  <r>
    <s v="202406-I_E-TCH850701-DZ1019835.xml"/>
    <s v="4.0"/>
    <s v="I"/>
    <s v="DZ"/>
    <s v="1019835"/>
    <s v="DZ1019835"/>
    <s v="AA4E5349-1973-499E-95EA-AE1C16AC367A"/>
    <s v="2024-06-26T23:30:28"/>
    <x v="5"/>
    <s v="2024"/>
    <x v="0"/>
    <x v="59"/>
    <x v="59"/>
    <s v="SCS160714Q78"/>
    <s v="SADCAL CONSULTORIA Y SOLUCIONES INTEGRALES"/>
    <s v="PUE"/>
    <s v="04"/>
    <s v="G03"/>
    <s v="MXN"/>
    <n v="1"/>
    <x v="1"/>
    <s v="|- Vodka Absolut 750  |- Whisky J Walk 750  |- Ron Bacardi Mango-  |- Vodka Smirnoff Red  |- Ron Matus 750 Ml  |- Ron Havana C 750 M  |- Montelobos Espadin  |- Whisky The Macalla  |- Ginebra Diega Amar  |- Brandy Terry 700 M  |- Ron Bacardi 1.75 L  |- HAVANA 3 YO 700 ML  |- Tequila Jose Cuerv  |- Tequila Jose Cuerv  |- Whisky Jack D 700  |- Whisky Johnnie Wal  |- VT Beronia C. 750  |- Vino Tinto Marques  |- VE Riunite 750  |- VE Dubois 750  |- VB Diamante 750  |- Brandy Torres10 1."/>
    <s v="10652.37"/>
    <n v="10652.37"/>
    <n v="10521.91"/>
    <n v="0"/>
    <n v="0"/>
    <n v="0"/>
    <n v="1683.48"/>
    <n v="0"/>
    <n v="0"/>
    <n v="0"/>
    <n v="0"/>
    <n v="0"/>
    <n v="12205.390000000001"/>
    <m/>
  </r>
  <r>
    <s v="202406-I_E-TCH850701-DZ1019836.xml"/>
    <s v="4.0"/>
    <s v="I"/>
    <s v="DZ"/>
    <s v="1019836"/>
    <s v="DZ1019836"/>
    <s v="9C6DA254-FF6C-4767-8DF5-6EC7C26FF898"/>
    <s v="2024-06-26T23:31:50"/>
    <x v="5"/>
    <s v="2024"/>
    <x v="0"/>
    <x v="59"/>
    <x v="59"/>
    <s v="SCS160714Q78"/>
    <s v="SADCAL CONSULTORIA Y SOLUCIONES INTEGRALES"/>
    <s v="PUE"/>
    <s v="04"/>
    <s v="G03"/>
    <s v="MXN"/>
    <n v="1"/>
    <x v="1"/>
    <s v="|- SERV DE REPARTO  |- Sal de Uvas Picot"/>
    <s v="344.76"/>
    <n v="344.76"/>
    <n v="32.76"/>
    <n v="0"/>
    <n v="0"/>
    <n v="225"/>
    <n v="5.24"/>
    <n v="0"/>
    <n v="0"/>
    <n v="0"/>
    <n v="0"/>
    <n v="0"/>
    <n v="263"/>
    <m/>
  </r>
  <r>
    <s v="202406-I_E-TCH850701-DZ1019838.xml"/>
    <s v="4.0"/>
    <s v="I"/>
    <s v="DZ"/>
    <s v="1019838"/>
    <s v="DZ1019838"/>
    <s v="27D4E0B2-09BC-4F86-81A4-FD00CD5B31F3"/>
    <s v="2024-06-26T23:35:56"/>
    <x v="5"/>
    <s v="2024"/>
    <x v="0"/>
    <x v="59"/>
    <x v="59"/>
    <s v="SCS160714Q78"/>
    <s v="SADCAL CONSULTORIA Y SOLUCIONES INTEGRALES"/>
    <s v="PUE"/>
    <s v="04"/>
    <s v="G03"/>
    <s v="MXN"/>
    <n v="1"/>
    <x v="1"/>
    <s v="|- SERV DE REPARTO  |- Balsamo Vaseline P  |- Sal de Uvas Picot"/>
    <s v="306.28"/>
    <n v="306.27999999999997"/>
    <n v="98.28"/>
    <n v="0"/>
    <n v="0"/>
    <n v="150"/>
    <n v="15.72"/>
    <n v="0"/>
    <n v="0"/>
    <n v="0"/>
    <n v="0"/>
    <n v="0"/>
    <n v="264"/>
    <m/>
  </r>
  <r>
    <s v="202406-I_E-TME840315-FMM130124060180331.xml"/>
    <s v="4.0"/>
    <s v="I"/>
    <s v="FMM"/>
    <s v="130124060180331"/>
    <s v="FMM130124060180331"/>
    <s v="8f752e04-d3fb-41c2-b553-736228752252"/>
    <s v="2024-06-26T00:03:49"/>
    <x v="5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6-I_E-TTB040915-AEC1002.xml"/>
    <s v="4.0"/>
    <s v="I"/>
    <s v="AEC"/>
    <s v="1002"/>
    <s v="AEC1002"/>
    <s v="C987B0A5-3447-11EF-BF59-00155D014009"/>
    <s v="2024-06-26T23:40:38"/>
    <x v="5"/>
    <s v="2024"/>
    <x v="0"/>
    <x v="92"/>
    <x v="92"/>
    <s v="SCS160714Q78"/>
    <s v="SADCAL CONSULTORIA Y SOLUCIONES INTEGRALES"/>
    <s v="PUE"/>
    <s v="28"/>
    <s v="G03"/>
    <s v="MXN"/>
    <n v="1"/>
    <x v="1"/>
    <s v="|- Bolsa Ecologica BBB  |- Toalla de Cocina Rendidor 1R 220H Regio  |- Servilletas Desechable Deluxe Cloudy"/>
    <s v="211.21"/>
    <n v="211.21"/>
    <n v="211.21"/>
    <n v="0"/>
    <n v="0"/>
    <n v="0"/>
    <n v="33.79"/>
    <n v="0"/>
    <n v="0"/>
    <n v="0"/>
    <n v="0"/>
    <n v="0"/>
    <n v="245"/>
    <m/>
  </r>
  <r>
    <s v="202406-I_E-ZHT900926-B11588.xml"/>
    <s v="4.0"/>
    <s v="I"/>
    <s v="B"/>
    <s v="11588"/>
    <s v="B11588"/>
    <s v="a375868b-1fb9-4fb5-9a27-f7b27c9b2d3b"/>
    <s v="2024-06-07T19:27:46"/>
    <x v="5"/>
    <s v="2024"/>
    <x v="0"/>
    <x v="111"/>
    <x v="111"/>
    <s v="SCS160714Q78"/>
    <s v="SADCAL CONSULTORIA Y SOLUCIONES INTEGRALES"/>
    <s v="PUE"/>
    <s v="01"/>
    <s v="G03"/>
    <s v="MXN"/>
    <n v="1"/>
    <x v="1"/>
    <s v="|- ESCOLAR BOTA NINO 59920 FLEXI NEGRO 215-25"/>
    <s v="904.31"/>
    <n v="904.31"/>
    <n v="904.31"/>
    <n v="0"/>
    <n v="0"/>
    <n v="0"/>
    <n v="144.69"/>
    <n v="0"/>
    <n v="0"/>
    <n v="0"/>
    <n v="0"/>
    <n v="0"/>
    <n v="1049"/>
    <m/>
  </r>
  <r>
    <s v="202406-P_E-DLI931201-LWFM2439817.xml"/>
    <s v="4.0"/>
    <s v="P"/>
    <s v="LWFM"/>
    <s v="2439817"/>
    <s v="LWFM2439817"/>
    <s v="74DF5D9A-43B2-52B0-A77A-3EF1B91615D2"/>
    <s v="2024-06-06T08:08:16"/>
    <x v="5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6-P_E-DLI931201-LWFM2445301.xml"/>
    <s v="4.0"/>
    <s v="P"/>
    <s v="LWFM"/>
    <s v="2445301"/>
    <s v="LWFM2445301"/>
    <s v="2E6F412F-7FE6-5752-AB23-4DACC5EB0C05"/>
    <s v="2024-06-21T08:27:20"/>
    <x v="5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6-P_E-DLI931201-LWFM2445803.xml"/>
    <s v="4.0"/>
    <s v="P"/>
    <s v="LWFM"/>
    <s v="2445803"/>
    <s v="LWFM2445803"/>
    <s v="FC5723E4-9D25-545C-9286-04E84B6B0587"/>
    <s v="2024-06-23T10:09:22"/>
    <x v="5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6-P_E-TME840315-850422.xml"/>
    <s v="4.0"/>
    <s v="P"/>
    <s v=""/>
    <s v=""/>
    <s v="850422"/>
    <s v="850422ea-ed4f-4fba-9522-736228753395"/>
    <s v="2024-06-14T02:23:50"/>
    <x v="5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6_I_E-84-2805822_155810450622.pdf"/>
    <s v="-"/>
    <s v="I"/>
    <s v="-"/>
    <s v="-"/>
    <s v="155810450622"/>
    <s v="-"/>
    <d v="2024-06-05T00:00:00"/>
    <x v="5"/>
    <n v="2024"/>
    <x v="0"/>
    <x v="1"/>
    <x v="1"/>
    <s v="SCS160714Q78"/>
    <s v="SADCAL CONSULTORIA Y SOLUCIONES INTEGRALES"/>
    <s v="-"/>
    <s v="28"/>
    <s v="-"/>
    <s v="MXN"/>
    <n v="1"/>
    <x v="1"/>
    <s v="|- Event Ticket 7"/>
    <n v="111.21"/>
    <n v="111.21"/>
    <n v="111.21"/>
    <n v="0"/>
    <n v="0"/>
    <n v="0"/>
    <n v="17.79"/>
    <n v="0"/>
    <n v="0"/>
    <n v="0"/>
    <n v="0"/>
    <n v="0"/>
    <n v="129"/>
    <m/>
  </r>
  <r>
    <s v="202406_I_E-84-2805822_177812778612.pdf"/>
    <s v="-"/>
    <s v="I"/>
    <s v="-"/>
    <s v="-"/>
    <s v="177812778612"/>
    <s v="-"/>
    <d v="2024-06-13T00:00:00"/>
    <x v="5"/>
    <n v="2024"/>
    <x v="0"/>
    <x v="1"/>
    <x v="1"/>
    <s v="SCS160714Q78"/>
    <s v="SADCAL CONSULTORIA Y SOLUCIONES INTEGRALES"/>
    <s v="-"/>
    <s v="28"/>
    <s v="-"/>
    <s v="MXN"/>
    <n v="1"/>
    <x v="1"/>
    <s v="|- 28-Day Remove Ads Special Pack |- Unlock BattlePass SP. Reward I"/>
    <n v="236.21"/>
    <n v="236.21"/>
    <n v="236.21"/>
    <n v="0"/>
    <n v="0"/>
    <n v="0"/>
    <n v="37.79"/>
    <n v="0"/>
    <n v="0"/>
    <n v="0"/>
    <n v="0"/>
    <n v="0"/>
    <n v="274"/>
    <m/>
  </r>
  <r>
    <s v="202406_I_E-84-2805822_115813718868.pdf"/>
    <s v="-"/>
    <s v="I"/>
    <s v="-"/>
    <s v="-"/>
    <s v="115813718868"/>
    <s v="-"/>
    <d v="2024-06-14T00:00:00"/>
    <x v="5"/>
    <n v="2024"/>
    <x v="0"/>
    <x v="1"/>
    <x v="1"/>
    <s v="SCS160714Q78"/>
    <s v="SADCAL CONSULTORIA Y SOLUCIONES INTEGRALES"/>
    <s v="-"/>
    <s v="28"/>
    <s v="-"/>
    <s v="MXN"/>
    <n v="1"/>
    <x v="1"/>
    <s v="|- Unlock BattlePass SP.Reward II"/>
    <n v="1119.83"/>
    <n v="1119.83"/>
    <n v="1119.83"/>
    <n v="0"/>
    <n v="0"/>
    <n v="0"/>
    <n v="179.17"/>
    <n v="0"/>
    <n v="0"/>
    <n v="0"/>
    <n v="0"/>
    <n v="0"/>
    <n v="1299"/>
    <m/>
  </r>
  <r>
    <s v="202406_I_E-74-3093319_202302898804.pdf"/>
    <s v="-"/>
    <s v="I"/>
    <s v="-"/>
    <s v="-"/>
    <s v="202302898804"/>
    <s v="-"/>
    <d v="2024-06-26T00:00:00"/>
    <x v="5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2341.9299999999998"/>
    <n v="2341.9299999999998"/>
    <n v="2018.91"/>
    <n v="0"/>
    <n v="0"/>
    <n v="0"/>
    <n v="323.01999999999975"/>
    <n v="0"/>
    <n v="0"/>
    <n v="0"/>
    <n v="0"/>
    <n v="0"/>
    <n v="2341.9299999999998"/>
    <m/>
  </r>
  <r>
    <s v="202406_I_E-74-3093319_202302893454.pdf"/>
    <s v="-"/>
    <s v="I"/>
    <s v="-"/>
    <s v="-"/>
    <s v="202302893454"/>
    <s v="-"/>
    <d v="2024-06-22T00:00:00"/>
    <x v="5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06_I_E-ZVC110421C76_INV260797386.pdf"/>
    <s v="-"/>
    <s v="I"/>
    <s v="-"/>
    <s v="-"/>
    <s v="INV260797386"/>
    <s v="-"/>
    <d v="2024-06-13T00:00:00"/>
    <x v="5"/>
    <n v="2024"/>
    <x v="0"/>
    <x v="9"/>
    <x v="9"/>
    <s v="SCS160714Q78"/>
    <s v="SADCAL CONSULTORIA Y SOLUCIONES INTEGRALES"/>
    <s v="-"/>
    <s v="04"/>
    <s v="-"/>
    <s v="USD"/>
    <n v="18.445699999999999"/>
    <x v="1"/>
    <s v="|- Zoom One Pro Monthly"/>
    <n v="15.99"/>
    <n v="294.95"/>
    <n v="294.95"/>
    <n v="0"/>
    <n v="0"/>
    <n v="0"/>
    <n v="47.19"/>
    <n v="0"/>
    <n v="0"/>
    <n v="0"/>
    <n v="0"/>
    <n v="0"/>
    <n v="342.14"/>
    <m/>
  </r>
  <r>
    <s v="202406_I_E-REA2205051S5_289-22073542.pdf"/>
    <s v="-"/>
    <s v="I"/>
    <s v="-"/>
    <s v="-"/>
    <s v="289.22073542"/>
    <s v="-"/>
    <d v="2024-06-13T00:00:00"/>
    <x v="5"/>
    <n v="2024"/>
    <x v="0"/>
    <x v="112"/>
    <x v="112"/>
    <s v="SCS160714Q78"/>
    <s v="SADCAL CONSULTORIA Y SOLUCIONES INTEGRALES"/>
    <s v="-"/>
    <s v="04"/>
    <s v="-"/>
    <s v="MXN"/>
    <n v="1"/>
    <x v="0"/>
    <s v="|- Kit de Corrector"/>
    <n v="199"/>
    <n v="199"/>
    <n v="0"/>
    <n v="0"/>
    <n v="0"/>
    <n v="199"/>
    <n v="0"/>
    <n v="0"/>
    <n v="0"/>
    <n v="0"/>
    <n v="0"/>
    <n v="0"/>
    <n v="199"/>
    <m/>
  </r>
  <r>
    <s v="202407-I_E-AME860107-A1207894.xml"/>
    <s v="4.0"/>
    <s v="I"/>
    <s v="A"/>
    <s v="1207894"/>
    <s v="A1207894"/>
    <s v="A10FA0C1-4F7B-4C23-9A62-58E6D5A3AB7A"/>
    <s v="2024-07-17T01:00:00"/>
    <x v="6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50 Timbres"/>
    <s v="424.00"/>
    <n v="424"/>
    <n v="424"/>
    <n v="0"/>
    <n v="0"/>
    <n v="0"/>
    <n v="67.84"/>
    <n v="0"/>
    <n v="0"/>
    <n v="0"/>
    <n v="0"/>
    <n v="0"/>
    <n v="491.84000000000003"/>
    <m/>
  </r>
  <r>
    <s v="202407-I_E-BII931004-JUN7498550055286517.xml"/>
    <s v="4.0"/>
    <s v="I"/>
    <s v="JUN74985"/>
    <s v="50055286517"/>
    <s v="JUN7498550055286517"/>
    <s v="a7d091e5-5d53-4369-8d98-e8e3f1cd33e3"/>
    <s v="2024-07-02T22:49:23"/>
    <x v="6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  |- COMISION MANEJO DE CUENTA"/>
    <s v="212.05"/>
    <n v="212.05"/>
    <n v="212.05"/>
    <n v="0"/>
    <n v="0"/>
    <n v="0"/>
    <n v="33.93"/>
    <n v="0"/>
    <n v="0"/>
    <n v="0"/>
    <n v="0"/>
    <n v="0"/>
    <n v="245.98000000000002"/>
    <m/>
  </r>
  <r>
    <s v="202407-I_E-CDM120515-FACT-34963.xml"/>
    <s v="4.0"/>
    <s v="I"/>
    <s v="FACT-"/>
    <s v="34963"/>
    <s v="FACT-34963"/>
    <s v="DADBC1A3-1089-4C68-85AF-96857B8606D3"/>
    <s v="2024-07-06T11:09:57"/>
    <x v="6"/>
    <s v="2024"/>
    <x v="0"/>
    <x v="113"/>
    <x v="113"/>
    <s v="SCS160714Q78"/>
    <s v="SADCAL CONSULTORIA Y SOLUCIONES INTEGRALES"/>
    <s v="PUE"/>
    <s v="03"/>
    <s v="G03"/>
    <s v="MXN"/>
    <n v="1"/>
    <x v="1"/>
    <s v="|- Renovar Dominio - sadcal.com.mx - 1 Año(s) (06-07-2024 - 05-07-2025)"/>
    <s v="834.48"/>
    <n v="834.48"/>
    <n v="834.48"/>
    <n v="0"/>
    <n v="0"/>
    <n v="0"/>
    <n v="133.52000000000001"/>
    <n v="0"/>
    <n v="0"/>
    <n v="0"/>
    <n v="0"/>
    <n v="0"/>
    <n v="968"/>
    <m/>
  </r>
  <r>
    <s v="202407-I_E-CDM120515-FACT-34964.xml"/>
    <s v="4.0"/>
    <s v="I"/>
    <s v="FACT-"/>
    <s v="34964"/>
    <s v="FACT-34964"/>
    <s v="939C888B-3156-49BC-A77E-98D8A4A69E53"/>
    <s v="2024-07-06T11:12:48"/>
    <x v="6"/>
    <s v="2024"/>
    <x v="0"/>
    <x v="113"/>
    <x v="113"/>
    <s v="SCS160714Q78"/>
    <s v="SADCAL CONSULTORIA Y SOLUCIONES INTEGRALES"/>
    <s v="PUE"/>
    <s v="03"/>
    <s v="G03"/>
    <s v="MXN"/>
    <n v="1"/>
    <x v="1"/>
    <s v="|- Plan Mini SSD - sadcal.com.mx (11-07-2024 - 10-07-2025)"/>
    <s v="516.38"/>
    <n v="516.38"/>
    <n v="516.38"/>
    <n v="0"/>
    <n v="0"/>
    <n v="0"/>
    <n v="82.62"/>
    <n v="0"/>
    <n v="0"/>
    <n v="0"/>
    <n v="0"/>
    <n v="0"/>
    <n v="599"/>
    <m/>
  </r>
  <r>
    <s v="202407-I_E-CEN980619-C102889628.xml"/>
    <s v="4.0"/>
    <s v="I"/>
    <s v="C"/>
    <s v="102889628"/>
    <s v="C102889628"/>
    <s v="9DB3FDCF-4B8F-11EF-AE0A-5359954AE9A6"/>
    <s v="2024-07-26T14:42:47"/>
    <x v="6"/>
    <s v="2024"/>
    <x v="0"/>
    <x v="97"/>
    <x v="97"/>
    <s v="SCS160714Q78"/>
    <s v="SADCAL CONSULTORIA Y SOLUCIONES INTEGRALES"/>
    <s v="PUE"/>
    <s v="04"/>
    <s v="G01"/>
    <s v="MXN"/>
    <n v="1"/>
    <x v="0"/>
    <s v="|- Toshiba Canvio Advance V10 external hard drive 2 TB white  |- Manejo de cuenta TC"/>
    <s v="1065.18"/>
    <n v="1065.18"/>
    <n v="1065.18"/>
    <n v="0"/>
    <n v="0"/>
    <n v="0"/>
    <n v="170.43"/>
    <n v="0"/>
    <n v="0"/>
    <n v="0"/>
    <n v="0"/>
    <n v="0"/>
    <n v="1235.6100000000001"/>
    <m/>
  </r>
  <r>
    <s v="202407-I_E-CON160725-C23436.xml"/>
    <s v="4.0"/>
    <s v="I"/>
    <s v="C"/>
    <s v="23436"/>
    <s v="C23436"/>
    <s v="7CF8A56F-8FBD-4FC3-A746-3A3949EC55DA"/>
    <s v="2024-07-19T12:50:18"/>
    <x v="6"/>
    <s v="2024"/>
    <x v="1"/>
    <x v="14"/>
    <x v="14"/>
    <s v="SCS160714Q78"/>
    <s v="SADCAL CONSULTORIA Y SOLUCIONES INTEGRALES"/>
    <s v="PUE"/>
    <s v="03"/>
    <s v="G01"/>
    <s v="MXN"/>
    <n v="1"/>
    <x v="0"/>
    <s v="|- SELLOCRET SALCHICHA TX  600 ML GRIS"/>
    <s v="16200.00"/>
    <n v="16200"/>
    <n v="16200"/>
    <n v="0"/>
    <n v="0"/>
    <n v="0"/>
    <n v="2592"/>
    <n v="0"/>
    <n v="0"/>
    <n v="0"/>
    <n v="0"/>
    <n v="0"/>
    <n v="18792"/>
    <m/>
  </r>
  <r>
    <s v="202407-I_E-CON160725-C23437.xml"/>
    <s v="4.0"/>
    <s v="I"/>
    <s v="C"/>
    <s v="23437"/>
    <s v="C23437"/>
    <s v="488bf8ac-af14-4858-be4c-c8d6e15c6c06"/>
    <s v="2024-07-19T12:54:59"/>
    <x v="6"/>
    <s v="2024"/>
    <x v="1"/>
    <x v="14"/>
    <x v="14"/>
    <s v="SCS160714Q78"/>
    <s v="SADCAL CONSULTORIA Y SOLUCIONES INTEGRALES"/>
    <s v="PUE"/>
    <s v="03"/>
    <s v="G01"/>
    <s v="MXN"/>
    <n v="1"/>
    <x v="0"/>
    <s v="|- SALCHICHA SL1- 600 ML  |- SELLOCRET SALCHICHA TX  600 ML GRIS"/>
    <s v="8100.00"/>
    <n v="8100"/>
    <n v="8100"/>
    <n v="0"/>
    <n v="0"/>
    <n v="0"/>
    <n v="1296"/>
    <n v="0"/>
    <n v="0"/>
    <n v="0"/>
    <n v="0"/>
    <n v="0"/>
    <n v="9396"/>
    <m/>
  </r>
  <r>
    <s v="202407-I_E-COP920428-MTAAA14050000171500.xml"/>
    <s v="4.0"/>
    <s v="I"/>
    <s v="MTAAA"/>
    <s v="14050000171500"/>
    <s v="MTAAA14050000171500"/>
    <s v="01ae6702-d549-4137-b062-6817b74b476d"/>
    <s v="2024-07-14T18:50:37"/>
    <x v="6"/>
    <s v="2024"/>
    <x v="0"/>
    <x v="29"/>
    <x v="29"/>
    <s v="SCS160714Q78"/>
    <s v="SADCAL CONSULTORIA Y SOLUCIONES INTEGRALES"/>
    <s v="PUE"/>
    <s v="04"/>
    <s v="G03"/>
    <s v="MXN"/>
    <n v="1"/>
    <x v="1"/>
    <s v="|- AUDIFONOS JBL JBLVBUDSBLKAM"/>
    <s v="1119.83"/>
    <n v="1119.83"/>
    <n v="1119.83"/>
    <n v="0"/>
    <n v="0"/>
    <n v="0"/>
    <n v="179.17"/>
    <n v="0"/>
    <n v="0"/>
    <n v="0"/>
    <n v="0"/>
    <n v="0"/>
    <n v="1299"/>
    <m/>
  </r>
  <r>
    <s v="202407-I_E-COP920428-MTAAA77570000043262.xml"/>
    <s v="4.0"/>
    <s v="I"/>
    <s v="MTAAA"/>
    <s v="77570000043262"/>
    <s v="MTAAA77570000043262"/>
    <s v="02ce0727-3fd3-4567-adc3-734692271c70"/>
    <s v="2024-07-10T19:58:40"/>
    <x v="6"/>
    <s v="2024"/>
    <x v="1"/>
    <x v="29"/>
    <x v="29"/>
    <s v="SCS160714Q78"/>
    <s v="SADCAL CONSULTORIA Y SOLUCIONES INTEGRALES"/>
    <s v="PUE"/>
    <s v="04"/>
    <s v="G03"/>
    <s v="MXN"/>
    <n v="1"/>
    <x v="0"/>
    <s v="|- ROTOMARTIL MAKITA 18V + 75ACCS DHP453Y  |- GARANTIA EXTENDIDA 12M MUEBLES COPPEL S"/>
    <s v="4706.03"/>
    <n v="4706.03"/>
    <n v="4706.03"/>
    <n v="0"/>
    <n v="0"/>
    <n v="0"/>
    <n v="752.97"/>
    <n v="0"/>
    <n v="0"/>
    <n v="0"/>
    <n v="0"/>
    <n v="0"/>
    <n v="5459"/>
    <m/>
  </r>
  <r>
    <s v="202407-I_E-COP920428-MTAAA77570000043266.xml"/>
    <s v="4.0"/>
    <s v="I"/>
    <s v="MTAAA"/>
    <s v="77570000043266"/>
    <s v="MTAAA77570000043266"/>
    <s v="cabe4bfc-f2f9-4cc1-b766-3fdfe53557b0"/>
    <s v="2024-07-10T20:55:20"/>
    <x v="6"/>
    <s v="2024"/>
    <x v="1"/>
    <x v="29"/>
    <x v="29"/>
    <s v="SCS160714Q78"/>
    <s v="SADCAL CONSULTORIA Y SOLUCIONES INTEGRALES"/>
    <s v="PUE"/>
    <s v="04"/>
    <s v="G03"/>
    <s v="MXN"/>
    <n v="1"/>
    <x v="0"/>
    <s v="|- ESMERILADO MAKITA 720W GA4530  4-1-2  |- GARANTIA EXTENDIDA 12M MUEBLES COPPEL S  |- TALADRO MAKITA 710W 5-8 HP1630 ROT  |- GARANTIA EXTENDIDA 12M MUEBLES COPPEL S  |- BOMBA DE A DREAMTECH INT-9814"/>
    <s v="4066.38"/>
    <n v="4066.38"/>
    <n v="4066.38"/>
    <n v="0"/>
    <n v="0"/>
    <n v="0"/>
    <n v="650.62"/>
    <n v="0"/>
    <n v="0"/>
    <n v="0"/>
    <n v="0"/>
    <n v="0"/>
    <n v="4717"/>
    <m/>
  </r>
  <r>
    <s v="202407-I_E-COP920428-RTAAA14050000001394.xml"/>
    <s v="4.0"/>
    <s v="I"/>
    <s v="RTAAA"/>
    <s v="14050000001394"/>
    <s v="RTAAA14050000001394"/>
    <s v="58f36872-00cf-4735-b137-9420f394ff6c"/>
    <s v="2024-07-14T18:52:02"/>
    <x v="6"/>
    <s v="2024"/>
    <x v="0"/>
    <x v="29"/>
    <x v="29"/>
    <s v="SCS160714Q78"/>
    <s v="SADCAL CONSULTORIA Y SOLUCIONES INTEGRALES"/>
    <s v="PUE"/>
    <s v="04"/>
    <s v="G03"/>
    <s v="MXN"/>
    <n v="1"/>
    <x v="1"/>
    <s v="|- INTERIOR BOTTOMS BOXER LARGO  |- INTERIOR TOPS PLAYERA CUELLO REDO  |- INTERIOR BOTTOMS BOXER CORTO"/>
    <s v="376.72"/>
    <n v="376.72"/>
    <n v="376.72"/>
    <n v="0"/>
    <n v="0"/>
    <n v="0"/>
    <n v="60.28"/>
    <n v="0"/>
    <n v="0"/>
    <n v="0"/>
    <n v="0"/>
    <n v="0"/>
    <n v="437"/>
    <m/>
  </r>
  <r>
    <s v="202407-I_E-COP920428-RTAAA14050000006875.xml"/>
    <s v="4.0"/>
    <s v="I"/>
    <s v="RTAAA"/>
    <s v="14050000006875"/>
    <s v="RTAAA14050000006875"/>
    <s v="ffa8604b-a67f-482c-9cca-615b31816867"/>
    <s v="2024-07-14T19:42:10"/>
    <x v="6"/>
    <s v="2024"/>
    <x v="0"/>
    <x v="29"/>
    <x v="29"/>
    <s v="SCS160714Q78"/>
    <s v="SADCAL CONSULTORIA Y SOLUCIONES INTEGRALES"/>
    <s v="PUE"/>
    <s v="04"/>
    <s v="G03"/>
    <s v="MXN"/>
    <n v="1"/>
    <x v="1"/>
    <s v="|- PLAYERA MODA MC  |- CAMISA CASUAL ML  |- MASCOTA ASEO  |- INTERIOR BOTTOMS BOXER CORTO"/>
    <s v="781.03"/>
    <n v="781.03"/>
    <n v="781.03"/>
    <n v="0"/>
    <n v="0"/>
    <n v="0"/>
    <n v="124.97"/>
    <n v="0"/>
    <n v="0"/>
    <n v="0"/>
    <n v="0"/>
    <n v="0"/>
    <n v="906"/>
    <m/>
  </r>
  <r>
    <s v="202407-I_E-COP920428-RTAAA77570000010226.xml"/>
    <s v="4.0"/>
    <s v="I"/>
    <s v="RTAAA"/>
    <s v="77570000010226"/>
    <s v="RTAAA77570000010226"/>
    <s v="28644b8a-d470-4b1d-b2bd-77c1972d79b8"/>
    <s v="2024-07-10T18:53:45"/>
    <x v="6"/>
    <s v="2024"/>
    <x v="0"/>
    <x v="29"/>
    <x v="29"/>
    <s v="SCS160714Q78"/>
    <s v="SADCAL CONSULTORIA Y SOLUCIONES INTEGRALES"/>
    <s v="PUE"/>
    <s v="04"/>
    <s v="G03"/>
    <s v="MXN"/>
    <n v="1"/>
    <x v="1"/>
    <s v="|- PANTALON OGGI JEANS  |- PANTALON LEVIS  |- PANTALON LEVIS  |- PANTALON LEVIS"/>
    <s v="2065.52"/>
    <n v="2065.52"/>
    <n v="2065.52"/>
    <n v="0"/>
    <n v="0"/>
    <n v="0"/>
    <n v="330.48"/>
    <n v="0"/>
    <n v="0"/>
    <n v="0"/>
    <n v="0"/>
    <n v="0"/>
    <n v="2396"/>
    <m/>
  </r>
  <r>
    <s v="202407-I_E-COP920428-RTAAA77570000043759.xml"/>
    <s v="4.0"/>
    <s v="I"/>
    <s v="RTAAA"/>
    <s v="77570000043759"/>
    <s v="RTAAA77570000043759"/>
    <s v="3bfd541c-4b3c-4d0f-8ef8-2ab7b351f4f9"/>
    <s v="2024-07-10T18:52:40"/>
    <x v="6"/>
    <s v="2024"/>
    <x v="0"/>
    <x v="29"/>
    <x v="29"/>
    <s v="SCS160714Q78"/>
    <s v="SADCAL CONSULTORIA Y SOLUCIONES INTEGRALES"/>
    <s v="PUE"/>
    <s v="04"/>
    <s v="G03"/>
    <s v="MXN"/>
    <n v="1"/>
    <x v="1"/>
    <s v="|- TENIS CABALLERO SL SANDALIA CABALLERO  |- SANDALIA CABALLERO PLAYA  |- CALCETERIA CALCETA DEPORTIVA T  |- INTERIOR BOTTOMS BOXER CORTO  |- INTERIOR TOPS PLAYERA CUELLO REDO  |- CAMISA MODA MC  |- PLAYERA POLO MC CASUAL"/>
    <s v="1450.86"/>
    <n v="1450.86"/>
    <n v="1450.86"/>
    <n v="0"/>
    <n v="0"/>
    <n v="0"/>
    <n v="232.14"/>
    <n v="0"/>
    <n v="0"/>
    <n v="0"/>
    <n v="0"/>
    <n v="0"/>
    <n v="1683"/>
    <m/>
  </r>
  <r>
    <s v="202407-I_E-DKR920401-55120.xml"/>
    <s v="4.0"/>
    <s v="I"/>
    <s v=""/>
    <s v="55120"/>
    <s v="55120"/>
    <s v="dcf3347d-24f0-4f9b-bdb5-cd82c04aefe5"/>
    <s v="2024-07-12T11:38:03"/>
    <x v="6"/>
    <s v="2024"/>
    <x v="1"/>
    <x v="114"/>
    <x v="114"/>
    <s v="SCS160714Q78"/>
    <s v="SADCAL CONSULTORIA Y SOLUCIONES INTEGRALES"/>
    <s v="PUE"/>
    <s v="28"/>
    <s v="G03"/>
    <s v="MXN"/>
    <n v="1"/>
    <x v="0"/>
    <s v="|- REPUESTO 4&quot; NYLON"/>
    <s v="175.86"/>
    <n v="175.86"/>
    <n v="175.86"/>
    <n v="0"/>
    <n v="0"/>
    <n v="0"/>
    <n v="28.14"/>
    <n v="0"/>
    <n v="0"/>
    <n v="0"/>
    <n v="0"/>
    <n v="0"/>
    <n v="204"/>
    <m/>
  </r>
  <r>
    <s v="202407-I_E-DKR920401-55144.xml"/>
    <s v="4.0"/>
    <s v="I"/>
    <s v=""/>
    <s v="55144"/>
    <s v="55144"/>
    <s v="a17c3394-b9aa-4f13-b81e-41c1482739d1"/>
    <s v="2024-07-15T12:59:05"/>
    <x v="6"/>
    <s v="2024"/>
    <x v="1"/>
    <x v="114"/>
    <x v="114"/>
    <s v="SCS160714Q78"/>
    <s v="SADCAL CONSULTORIA Y SOLUCIONES INTEGRALES"/>
    <s v="PUE"/>
    <s v="01"/>
    <s v="G03"/>
    <s v="MXN"/>
    <n v="1"/>
    <x v="0"/>
    <s v="|- ESTOPA EN BOLSA COMEX 1-2KG 100 BLS"/>
    <s v="105.17"/>
    <n v="105.17"/>
    <n v="105.17"/>
    <n v="0"/>
    <n v="0"/>
    <n v="0"/>
    <n v="16.829999999999998"/>
    <n v="0"/>
    <n v="0"/>
    <n v="0"/>
    <n v="0"/>
    <n v="0"/>
    <n v="122"/>
    <m/>
  </r>
  <r>
    <s v="202407-I_E-DLI931201-LWFM2457570.xml"/>
    <s v="4.0"/>
    <s v="I"/>
    <s v="LWFM"/>
    <s v="2457570"/>
    <s v="LWFM2457570"/>
    <s v="22467CB4-61FD-52BD-8140-D76DDCD63BC1"/>
    <s v="2024-07-29T00:15:45"/>
    <x v="6"/>
    <s v="2024"/>
    <x v="0"/>
    <x v="3"/>
    <x v="3"/>
    <s v="SCS160714Q78"/>
    <s v="SADCAL CONSULTORIA Y SOLUCIONES INTEGRALES"/>
    <s v="PUE"/>
    <s v="04"/>
    <s v="G03"/>
    <s v="MXN"/>
    <n v="1"/>
    <x v="1"/>
    <s v="|- CONSUMO RESTAURANTE"/>
    <s v="652.59"/>
    <n v="652.59"/>
    <n v="55.47"/>
    <n v="0"/>
    <n v="0"/>
    <n v="0"/>
    <n v="8.8699999999999992"/>
    <n v="0"/>
    <n v="0"/>
    <n v="0"/>
    <n v="0"/>
    <n v="0"/>
    <n v="757"/>
    <n v="692.66"/>
  </r>
  <r>
    <s v="202407-I_E-FAF141125-M117605.xml"/>
    <s v="4.0"/>
    <s v="I"/>
    <s v="M"/>
    <s v="117605"/>
    <s v="M117605"/>
    <s v="B0E39EF5-017E-4060-9B89-414005A0C65C"/>
    <s v="2024-07-29T13:34:03"/>
    <x v="6"/>
    <s v="2024"/>
    <x v="1"/>
    <x v="42"/>
    <x v="42"/>
    <s v="SCS160714Q78"/>
    <s v="SADCAL CONSULTORIA Y SOLUCIONES INTEGRALES"/>
    <s v="PUE"/>
    <s v="04"/>
    <s v="G03"/>
    <s v="MXN"/>
    <n v="1"/>
    <x v="0"/>
    <s v="|- MT TELA GALLINERO C-23 13X0.90"/>
    <s v="283.20"/>
    <n v="283.2"/>
    <n v="283.2"/>
    <n v="0"/>
    <n v="0"/>
    <n v="0"/>
    <n v="45.31"/>
    <n v="0"/>
    <n v="0"/>
    <n v="0"/>
    <n v="0"/>
    <n v="0"/>
    <n v="328.51"/>
    <m/>
  </r>
  <r>
    <s v="202407-I_E-FGL990804-59240.xml"/>
    <s v="4.0"/>
    <s v="I"/>
    <s v=""/>
    <s v="59240"/>
    <s v="59240"/>
    <s v="82CB32BE-909F-4A77-847E-59E8F4C311BC"/>
    <s v="2024-07-27T13:11:23"/>
    <x v="6"/>
    <s v="2024"/>
    <x v="1"/>
    <x v="115"/>
    <x v="115"/>
    <s v="SCS160714Q78"/>
    <s v="SADCAL CONSULTORIA Y SOLUCIONES INTEGRALES"/>
    <s v="PUE"/>
    <s v="01"/>
    <s v="G03"/>
    <s v="MXN"/>
    <n v="1"/>
    <x v="0"/>
    <s v="|- CARETA DE PLASTICO"/>
    <s v="86.21"/>
    <n v="86.21"/>
    <n v="86.21"/>
    <n v="0"/>
    <n v="0"/>
    <n v="0"/>
    <n v="13.79"/>
    <n v="0"/>
    <n v="0"/>
    <n v="0"/>
    <n v="0"/>
    <n v="0"/>
    <n v="100"/>
    <m/>
  </r>
  <r>
    <s v="202407-I_E-FIMS660503-C007224.xml"/>
    <s v="4.0"/>
    <s v="I"/>
    <s v="C"/>
    <s v="007224"/>
    <s v="C007224"/>
    <s v="4F93E9AF-7915-4562-A79E-5C957701AC70"/>
    <s v="2024-07-02T14:03:44"/>
    <x v="6"/>
    <s v="2024"/>
    <x v="1"/>
    <x v="116"/>
    <x v="116"/>
    <s v="SCS160714Q78"/>
    <s v="SADCAL CONSULTORIA Y SOLUCIONES INTEGRALES"/>
    <s v="PUE"/>
    <s v="03"/>
    <s v="G03"/>
    <s v="MXN"/>
    <n v="1"/>
    <x v="0"/>
    <s v="|- Cople de 2 acero  |- Tubo de 2 A.C. ced-40  |- Tubo de 2 A.C. ced-40  |- Tee de 2 fierro negro  |- Niple de 2 corrido  |- Codo de 2X90 fierro negro  |- Reduccion bushing de 2X1  |- Reduccion bushing de 1X1-4  |- Niple de 1-4X2  |- Cola de cochino de 1-4  |- Cople de 1-4 acero  |- Valvula esfera de 1-4 Valmex  |- Valvula de globo angular de 2X1 1-2 M-IPT  |- Abrazadera tipo U con tuerca y roldana"/>
    <s v="2408.40"/>
    <n v="2408.4"/>
    <n v="2408.4"/>
    <n v="0"/>
    <n v="0"/>
    <n v="0"/>
    <n v="385.34"/>
    <n v="0"/>
    <n v="0"/>
    <n v="0"/>
    <n v="0"/>
    <n v="0"/>
    <n v="2793.7400000000002"/>
    <m/>
  </r>
  <r>
    <s v="202407-I_E-FRP890718-B219504.xml"/>
    <s v="4.0"/>
    <s v="I"/>
    <s v="B"/>
    <s v="219504"/>
    <s v="B219504"/>
    <s v="7D49BFDE-E378-4879-81A9-D16110CEB141"/>
    <s v="2024-07-12T09:38:06"/>
    <x v="6"/>
    <s v="2024"/>
    <x v="1"/>
    <x v="117"/>
    <x v="117"/>
    <s v="SCS160714Q78"/>
    <s v="SADCAL CONSULTORIA Y SOLUCIONES INTEGRALES"/>
    <s v="PUE"/>
    <s v="28"/>
    <s v="G03"/>
    <s v="MXN"/>
    <n v="1"/>
    <x v="0"/>
    <s v="|- REPUESTO PARA CUTTER CUT-6 Y CUT-6X, BLISTER CON 10 PZAS  16965 REP-CUT-6 TRUPER  |- CASCO ALA ANCHA SUSPENSION INTERVALOS 4 PTOS BLANCO 1CP215-1 INFRA  |- BARBOQUEJO PARA CASCO C-PROTECTOR DE BARBILLA C-CLIP 12254B INFRA  |- RODILLERAS PROFESIONALES DE PVC 12952 ROD-X TRUPER"/>
    <s v="677.96"/>
    <n v="677.96"/>
    <n v="677.96"/>
    <n v="0"/>
    <n v="0"/>
    <n v="0"/>
    <n v="108.47"/>
    <n v="0"/>
    <n v="0"/>
    <n v="0"/>
    <n v="0"/>
    <n v="0"/>
    <n v="786.43000000000006"/>
    <m/>
  </r>
  <r>
    <s v="202407-I_E-FRP890718-B219930.xml"/>
    <s v="4.0"/>
    <s v="I"/>
    <s v="B"/>
    <s v="219930"/>
    <s v="B219930"/>
    <s v="9CFC1575-071A-485A-A0EE-E6A8D88E8B95"/>
    <s v="2024-07-18T14:36:00"/>
    <x v="6"/>
    <s v="2024"/>
    <x v="1"/>
    <x v="117"/>
    <x v="117"/>
    <s v="SCS160714Q78"/>
    <s v="SADCAL CONSULTORIA Y SOLUCIONES INTEGRALES"/>
    <s v="PUE"/>
    <s v="28"/>
    <s v="G03"/>
    <s v="MXN"/>
    <n v="1"/>
    <x v="0"/>
    <s v="|- PORTA HERRAMIENTAS DE POLIÉSTER, 7 COMPARTIMENTOS 15312 POHE-7N TRUPER  |- PORTA HERRAMIENTAS DE POLIÉSTER, 13 COMPARTIMENTOS 15313 POHE-13N TRUPER  |- CUTTER PLASTICO 6&quot;  16974 CUT-6 TRUPER"/>
    <s v="526.46"/>
    <n v="526.46"/>
    <n v="526.46"/>
    <n v="0"/>
    <n v="0"/>
    <n v="0"/>
    <n v="84.23"/>
    <n v="0"/>
    <n v="0"/>
    <n v="0"/>
    <n v="0"/>
    <n v="0"/>
    <n v="610.69000000000005"/>
    <m/>
  </r>
  <r>
    <s v="202407-I_E-FRP890718-B219981.xml"/>
    <s v="4.0"/>
    <s v="I"/>
    <s v="B"/>
    <s v="219981"/>
    <s v="B219981"/>
    <s v="80D1150B-2574-4BBA-8B25-3551F283F158"/>
    <s v="2024-07-19T10:56:40"/>
    <x v="6"/>
    <s v="2024"/>
    <x v="1"/>
    <x v="117"/>
    <x v="117"/>
    <s v="SCS160714Q78"/>
    <s v="SADCAL CONSULTORIA Y SOLUCIONES INTEGRALES"/>
    <s v="PUE"/>
    <s v="01"/>
    <s v="G03"/>
    <s v="MXN"/>
    <n v="1"/>
    <x v="0"/>
    <s v="|- CASCO  ALA ANCHA BLANCO 10567 CAS-BX TRUPER"/>
    <s v="113.80"/>
    <n v="113.8"/>
    <n v="113.8"/>
    <n v="0"/>
    <n v="0"/>
    <n v="0"/>
    <n v="18.21"/>
    <n v="0"/>
    <n v="0"/>
    <n v="0"/>
    <n v="0"/>
    <n v="0"/>
    <n v="132.01"/>
    <m/>
  </r>
  <r>
    <s v="202407-I_E-FRP890718-B220091.xml"/>
    <s v="4.0"/>
    <s v="I"/>
    <s v="B"/>
    <s v="220091"/>
    <s v="B220091"/>
    <s v="017898AD-4D4E-404F-AFCD-826A482DF6E1"/>
    <s v="2024-07-22T12:00:53"/>
    <x v="6"/>
    <s v="2024"/>
    <x v="1"/>
    <x v="117"/>
    <x v="117"/>
    <s v="SCS160714Q78"/>
    <s v="SADCAL CONSULTORIA Y SOLUCIONES INTEGRALES"/>
    <s v="PUE"/>
    <s v="01"/>
    <s v="G03"/>
    <s v="MXN"/>
    <n v="1"/>
    <x v="0"/>
    <s v="|- DISCO CORTE ACERO. 115X1X22.23 A46T HUM-BF HUM 778 AUSTROMEX"/>
    <s v="87.39"/>
    <n v="87.39"/>
    <n v="87.39"/>
    <n v="0"/>
    <n v="0"/>
    <n v="0"/>
    <n v="13.98"/>
    <n v="0"/>
    <n v="0"/>
    <n v="0"/>
    <n v="0"/>
    <n v="0"/>
    <n v="101.37"/>
    <m/>
  </r>
  <r>
    <s v="202407-I_E-FRP890718-B220092.xml"/>
    <s v="4.0"/>
    <s v="I"/>
    <s v="B"/>
    <s v="220092"/>
    <s v="B220092"/>
    <s v="E229007D-68B8-445A-8860-65B88CFE8BEF"/>
    <s v="2024-07-22T12:08:52"/>
    <x v="6"/>
    <s v="2024"/>
    <x v="1"/>
    <x v="117"/>
    <x v="117"/>
    <s v="SCS160714Q78"/>
    <s v="SADCAL CONSULTORIA Y SOLUCIONES INTEGRALES"/>
    <s v="PUE"/>
    <s v="01"/>
    <s v="G03"/>
    <s v="MXN"/>
    <n v="1"/>
    <x v="0"/>
    <s v="|- GUANTES DE NYLON PARA MECÁNICO, MEDIANOS 13291 GU-112 TRUPER"/>
    <s v="80.48"/>
    <n v="80.48"/>
    <n v="80.48"/>
    <n v="0"/>
    <n v="0"/>
    <n v="0"/>
    <n v="12.88"/>
    <n v="0"/>
    <n v="0"/>
    <n v="0"/>
    <n v="0"/>
    <n v="0"/>
    <n v="93.36"/>
    <m/>
  </r>
  <r>
    <s v="202407-I_E-FRP890718-B220142.xml"/>
    <s v="4.0"/>
    <s v="I"/>
    <s v="B"/>
    <s v="220142"/>
    <s v="B220142"/>
    <s v="A8F03FD5-9247-463C-B1DF-E88A1B41B4D0"/>
    <s v="2024-07-23T10:36:58"/>
    <x v="6"/>
    <s v="2024"/>
    <x v="1"/>
    <x v="117"/>
    <x v="117"/>
    <s v="SCS160714Q78"/>
    <s v="SADCAL CONSULTORIA Y SOLUCIONES INTEGRALES"/>
    <s v="PUE"/>
    <s v="28"/>
    <s v="G03"/>
    <s v="MXN"/>
    <n v="1"/>
    <x v="0"/>
    <s v="|- ESLABON RAPIDO CON TUERCA 1-2 244810 OBI  |- GRILLETE TIPO LIRA 3-8 249805 OBI  |- ESTOPA  BLANCA DE PRIMERA"/>
    <s v="225.62"/>
    <n v="225.62"/>
    <n v="225.62"/>
    <n v="0"/>
    <n v="0"/>
    <n v="0"/>
    <n v="36.1"/>
    <n v="0"/>
    <n v="0"/>
    <n v="0"/>
    <n v="0"/>
    <n v="0"/>
    <n v="261.72000000000003"/>
    <m/>
  </r>
  <r>
    <s v="202407-I_E-FRP890718-B220591.xml"/>
    <s v="4.0"/>
    <s v="I"/>
    <s v="B"/>
    <s v="220591"/>
    <s v="B220591"/>
    <s v="DAE91320-E8AD-426E-B308-916EC6F4196A"/>
    <s v="2024-07-30T10:49:42"/>
    <x v="6"/>
    <s v="2024"/>
    <x v="1"/>
    <x v="117"/>
    <x v="117"/>
    <s v="SCS160714Q78"/>
    <s v="SADCAL CONSULTORIA Y SOLUCIONES INTEGRALES"/>
    <s v="PUE"/>
    <s v="01"/>
    <s v="G03"/>
    <s v="MXN"/>
    <n v="1"/>
    <x v="0"/>
    <s v="|- CUTTER PLASTICO 6&quot;  16974 CUT-6 TRUPER  |- GUANTES DE NYLON PARA MECÁNICO, MEDIANOS 13291 GU-112 TRUPER"/>
    <s v="106.92"/>
    <n v="106.92"/>
    <n v="106.92"/>
    <n v="0"/>
    <n v="0"/>
    <n v="0"/>
    <n v="17.11"/>
    <n v="0"/>
    <n v="0"/>
    <n v="0"/>
    <n v="0"/>
    <n v="0"/>
    <n v="124.03"/>
    <m/>
  </r>
  <r>
    <s v="202407-I_E-GAEE951021-F7137.xml"/>
    <s v="4.0"/>
    <s v="I"/>
    <s v="F"/>
    <s v="7137"/>
    <s v="F7137"/>
    <s v="9BED169F-D84A-4BD5-9EEA-3D73790DAC91"/>
    <s v="2024-07-05T10:30:59"/>
    <x v="6"/>
    <s v="2024"/>
    <x v="1"/>
    <x v="118"/>
    <x v="118"/>
    <s v="SCS160714Q78"/>
    <s v="SADCAL CONSULTORIA Y SOLUCIONES INTEGRALES"/>
    <s v="PUE"/>
    <s v="01"/>
    <s v="G03"/>
    <s v="MXN"/>
    <n v="1"/>
    <x v="2"/>
    <s v="|- PALANCA SF-106 HELVEX c  |- SPUD  38&quot; c  |- CASQUILLO 38 P-FLUX c"/>
    <s v="707.24"/>
    <n v="707.24"/>
    <n v="707.24"/>
    <n v="0"/>
    <n v="0"/>
    <n v="0"/>
    <n v="113.16"/>
    <n v="0"/>
    <n v="0"/>
    <n v="0"/>
    <n v="0"/>
    <n v="0"/>
    <n v="820.4"/>
    <m/>
  </r>
  <r>
    <s v="202407-I_E-GSC981008-4CEN111529.xml"/>
    <s v="4.0"/>
    <s v="I"/>
    <s v="4CEN"/>
    <s v="111529"/>
    <s v="4CEN111529"/>
    <s v="F3C558C1-D7B2-4DF0-816F-4D2E71B1622B"/>
    <s v="2024-07-25T15:58:59"/>
    <x v="6"/>
    <s v="2024"/>
    <x v="1"/>
    <x v="119"/>
    <x v="119"/>
    <s v="SCS160714Q78"/>
    <s v="SADCAL CONSULTORIA Y SOLUCIONES INTEGRALES"/>
    <s v="PUE"/>
    <s v="28"/>
    <s v="G03"/>
    <s v="MXN"/>
    <n v="1"/>
    <x v="0"/>
    <s v="|- 32011                MAGNA"/>
    <s v="346.12"/>
    <n v="346.12"/>
    <n v="336.75"/>
    <n v="0"/>
    <n v="0"/>
    <n v="0"/>
    <n v="53.88"/>
    <n v="9.3699999999999992"/>
    <n v="0"/>
    <n v="0"/>
    <n v="0"/>
    <n v="0"/>
    <n v="400"/>
    <m/>
  </r>
  <r>
    <s v="202407-I_E-GVA010601-ZAFA3025.xml"/>
    <s v="4.0"/>
    <s v="I"/>
    <s v="ZAFA"/>
    <s v="3025"/>
    <s v="ZAFA3025"/>
    <s v="B44B2E21-2304-4EF9-B176-A307DC3CD606"/>
    <s v="2024-07-29T00:29:34"/>
    <x v="6"/>
    <s v="2024"/>
    <x v="0"/>
    <x v="120"/>
    <x v="120"/>
    <s v="SCS160714Q78"/>
    <s v="SADCAL CONSULTORIA Y SOLUCIONES INTEGRALES"/>
    <s v="PUE"/>
    <s v="04"/>
    <s v="G03"/>
    <s v="MXN"/>
    <n v="1"/>
    <x v="1"/>
    <s v="|- BLUSA VANITY ARE GR  |- 2023-11-01 SUETER VANITY NAR GR  |- BLUSA VANITY TUR 32  |- SHORT VANITY MNO GR  |- CHALECO VANITY REY ME  |- COLLAR CON DIJE"/>
    <s v="2754.33"/>
    <n v="2754.33"/>
    <n v="1936.21"/>
    <n v="0"/>
    <n v="0"/>
    <n v="0"/>
    <n v="309.8"/>
    <n v="0"/>
    <n v="0"/>
    <n v="0"/>
    <n v="0"/>
    <n v="0"/>
    <n v="2246.0100000000002"/>
    <m/>
  </r>
  <r>
    <s v="202407-I_E-GVA010601-ZAFA3026.xml"/>
    <s v="4.0"/>
    <s v="I"/>
    <s v="ZAFA"/>
    <s v="3026"/>
    <s v="ZAFA3026"/>
    <s v="6DD46519-4711-49A3-9E04-5BF54748EC93"/>
    <s v="2024-07-29T00:30:36"/>
    <x v="6"/>
    <s v="2024"/>
    <x v="0"/>
    <x v="120"/>
    <x v="120"/>
    <s v="SCS160714Q78"/>
    <s v="SADCAL CONSULTORIA Y SOLUCIONES INTEGRALES"/>
    <s v="PUE"/>
    <s v="04"/>
    <s v="G03"/>
    <s v="MXN"/>
    <n v="1"/>
    <x v="1"/>
    <s v="|- 2023-11-01 SUETER VANITY BUG GR  |- 2023-11-01 SUETER VANITY TUR ME  |- SUETER VANITY LIL ME  |- BLUSA VANITY BEI 32  |- COLLAR CON DIJE"/>
    <s v="1806.91"/>
    <n v="1806.91"/>
    <n v="1806.9"/>
    <n v="0"/>
    <n v="0"/>
    <n v="0"/>
    <n v="289.10000000000002"/>
    <n v="0"/>
    <n v="0"/>
    <n v="0"/>
    <n v="0"/>
    <n v="0"/>
    <n v="2096"/>
    <m/>
  </r>
  <r>
    <s v="202407-I_E-HELA860820-2035.xml"/>
    <s v="4.0"/>
    <s v="I"/>
    <s v=""/>
    <s v="2035"/>
    <s v="2035"/>
    <s v="1e45e0b5-09fb-486b-b1a7-9f7695ace498"/>
    <s v="2024-07-14T21:32:11"/>
    <x v="6"/>
    <s v="2024"/>
    <x v="1"/>
    <x v="81"/>
    <x v="81"/>
    <s v="SCS160714Q78"/>
    <s v="SADCAL CONSULTORIA Y SOLUCIONES INTEGRALES"/>
    <s v="PUE"/>
    <s v="01"/>
    <s v="G03"/>
    <s v="MXN"/>
    <n v="1"/>
    <x v="0"/>
    <s v="|- guante de neopreno solventes t mediano truper  |- guante de neopreno solventes t grande truper"/>
    <s v="327.58"/>
    <n v="327.58"/>
    <n v="327.58"/>
    <n v="0"/>
    <n v="0"/>
    <n v="0"/>
    <n v="52.42"/>
    <n v="0"/>
    <n v="0"/>
    <n v="0"/>
    <n v="0"/>
    <n v="0"/>
    <n v="380"/>
    <m/>
  </r>
  <r>
    <s v="202407-I_E-HELA860820-2050.xml"/>
    <s v="4.0"/>
    <s v="I"/>
    <s v=""/>
    <s v="2050"/>
    <s v="2050"/>
    <s v="cc0938fd-b816-4ace-80a9-18e245a7d069"/>
    <s v="2024-07-30T20:44:27"/>
    <x v="6"/>
    <s v="2024"/>
    <x v="1"/>
    <x v="81"/>
    <x v="81"/>
    <s v="SCS160714Q78"/>
    <s v="SADCAL CONSULTORIA Y SOLUCIONES INTEGRALES"/>
    <s v="PUE"/>
    <s v="04"/>
    <s v="G03"/>
    <s v="MXN"/>
    <n v="1"/>
    <x v="0"/>
    <s v="|- Llave de grifos 49082 foset  |- Llave de grifos 49053  |- Cinta  teflon 1-2 truper"/>
    <s v="135.34"/>
    <n v="135.34"/>
    <n v="135.34"/>
    <n v="0"/>
    <n v="0"/>
    <n v="0"/>
    <n v="21.66"/>
    <n v="0"/>
    <n v="0"/>
    <n v="0"/>
    <n v="0"/>
    <n v="0"/>
    <n v="157"/>
    <m/>
  </r>
  <r>
    <s v="202407-I_E-IEA120222-FFNZ7123.xml"/>
    <s v="4.0"/>
    <s v="I"/>
    <s v="FFNZ"/>
    <s v="7123"/>
    <s v="FFNZ7123"/>
    <s v="03EBF1B4-83B8-44F0-BDE3-44D815F5ADCD"/>
    <s v="2024-07-02T01:06:22"/>
    <x v="6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385.34"/>
    <n v="385.34"/>
    <n v="385.34"/>
    <n v="0"/>
    <n v="0"/>
    <n v="0"/>
    <n v="61.66"/>
    <n v="0"/>
    <n v="0"/>
    <n v="0"/>
    <n v="0"/>
    <n v="0"/>
    <n v="447"/>
    <m/>
  </r>
  <r>
    <s v="202407-I_E-IEA120222-FFNZ7200.xml"/>
    <s v="4.0"/>
    <s v="I"/>
    <s v="FFNZ"/>
    <s v="7200"/>
    <s v="FFNZ7200"/>
    <s v="F43F2BE6-FEE3-448F-AD4B-D83D825488B7"/>
    <s v="2024-07-13T00:09:40"/>
    <x v="6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25.00"/>
    <n v="225"/>
    <n v="19.13"/>
    <n v="0"/>
    <n v="0"/>
    <n v="0"/>
    <n v="3.06"/>
    <n v="0"/>
    <n v="0"/>
    <n v="0"/>
    <n v="0"/>
    <n v="0"/>
    <n v="261"/>
    <n v="238.91"/>
  </r>
  <r>
    <s v="202407-I_E-JIAE800203-3980.xml"/>
    <s v="4.0"/>
    <s v="I"/>
    <s v=""/>
    <s v="3980"/>
    <s v="3980"/>
    <s v="b718dfa8-745b-41f6-a575-7aa50f42b3db"/>
    <s v="2024-07-31T12:22:37"/>
    <x v="6"/>
    <s v="2024"/>
    <x v="1"/>
    <x v="47"/>
    <x v="47"/>
    <s v="SCS160714Q78"/>
    <s v="SADCAL CONSULTORIA Y SOLUCIONES INTEGRALES"/>
    <s v="PUE"/>
    <s v="01"/>
    <s v="G03"/>
    <s v="MXN"/>
    <n v="1"/>
    <x v="0"/>
    <s v="|- ARNES FOCO 1P  |- FOCO AMBAR HELLA  |- FOCO HELLA"/>
    <s v="172.55"/>
    <n v="172.55"/>
    <n v="172.55"/>
    <n v="0"/>
    <n v="0"/>
    <n v="0"/>
    <n v="27.61"/>
    <n v="0"/>
    <n v="2.16"/>
    <n v="0"/>
    <n v="0"/>
    <n v="0"/>
    <n v="198.00000000000003"/>
    <m/>
  </r>
  <r>
    <s v="202407-I_E-JUSD000910-H704.xml"/>
    <s v="4.0"/>
    <s v="I"/>
    <s v="H"/>
    <s v="704"/>
    <s v="H704"/>
    <s v="71197FF3-131C-4D31-AE33-FAD68AC9681C"/>
    <s v="2024-07-10T15:00:47"/>
    <x v="6"/>
    <s v="2024"/>
    <x v="1"/>
    <x v="121"/>
    <x v="121"/>
    <s v="SCS160714Q78"/>
    <s v="SADCAL CONSULTORIA Y SOLUCIONES INTEGRALES"/>
    <s v="PUE"/>
    <s v="01"/>
    <s v="G03"/>
    <s v="MXN"/>
    <n v="1"/>
    <x v="0"/>
    <s v="|- FESTERBOND 19 LT  |- SUPERSEAL P 600 ML"/>
    <s v="3172.42"/>
    <n v="3172.42"/>
    <n v="3172.42"/>
    <n v="0"/>
    <n v="0"/>
    <n v="0"/>
    <n v="507.58"/>
    <n v="0"/>
    <n v="0"/>
    <n v="0"/>
    <n v="0"/>
    <n v="0"/>
    <n v="3680"/>
    <m/>
  </r>
  <r>
    <s v="202407-I_E-MAFJ970628-CFDI319.xml"/>
    <s v="4.0"/>
    <s v="I"/>
    <s v="CFDI"/>
    <s v="319"/>
    <s v="CFDI319"/>
    <s v="59F6A153-BC4F-4A85-9980-18B9DA611960"/>
    <s v="2024-07-13T17:43:35"/>
    <x v="6"/>
    <s v="2024"/>
    <x v="0"/>
    <x v="122"/>
    <x v="122"/>
    <s v="SCS160714Q78"/>
    <s v="SADCAL CONSULTORIA Y SOLUCIONES INTEGRALES"/>
    <s v="PUE"/>
    <s v="03"/>
    <s v="I04"/>
    <s v="MXN"/>
    <n v="1"/>
    <x v="3"/>
    <s v="|- MACBOOK AIR 13 CON 8 GB EN RAM Y ALMACENAMIENTO DE 64 GB."/>
    <s v="9050.86"/>
    <n v="9050.86"/>
    <n v="9050.86"/>
    <n v="0"/>
    <n v="0"/>
    <n v="0"/>
    <n v="1448.14"/>
    <n v="0"/>
    <n v="0"/>
    <n v="0"/>
    <n v="0"/>
    <n v="0"/>
    <n v="10499"/>
    <m/>
  </r>
  <r>
    <s v="202407-I_E-MAFJ970628-CFDI320.xml"/>
    <s v="4.0"/>
    <s v="I"/>
    <s v="CFDI"/>
    <s v="320"/>
    <s v="CFDI320"/>
    <s v="B0D8E21B-4DC7-4172-96D6-5A109A2C727D"/>
    <s v="2024-07-29T01:18:27"/>
    <x v="6"/>
    <s v="2024"/>
    <x v="0"/>
    <x v="122"/>
    <x v="122"/>
    <s v="SCS160714Q78"/>
    <s v="SADCAL CONSULTORIA Y SOLUCIONES INTEGRALES"/>
    <s v="PUE"/>
    <s v="01"/>
    <s v="G03"/>
    <s v="MXN"/>
    <n v="1"/>
    <x v="0"/>
    <s v="|- APLICACION DE PINTURA EN DOMICILIO DE PACHUCA HIDALGO."/>
    <s v="1400.00"/>
    <n v="1400"/>
    <n v="1400"/>
    <n v="0"/>
    <n v="0"/>
    <n v="0"/>
    <n v="224"/>
    <n v="0"/>
    <n v="0"/>
    <n v="0"/>
    <n v="0"/>
    <n v="0"/>
    <n v="1624"/>
    <m/>
  </r>
  <r>
    <s v="202407-I_E-MESM750425-A71748.xml"/>
    <s v="4.0"/>
    <s v="I"/>
    <s v="A"/>
    <s v="71748"/>
    <s v="A71748"/>
    <s v="049442E4-819A-4A51-A3AB-9CA694D9912B"/>
    <s v="2024-07-05T10:56:52"/>
    <x v="6"/>
    <s v="2024"/>
    <x v="1"/>
    <x v="123"/>
    <x v="123"/>
    <s v="SCS160714Q78"/>
    <s v="SADCAL CONSULTORIA Y SOLUCIONES INTEGRALES"/>
    <s v="PUE"/>
    <s v="01"/>
    <s v="G03"/>
    <s v="MXN"/>
    <n v="1"/>
    <x v="0"/>
    <s v="|- JUEGO DE LLAVES MIXTAS  |- CANDADO"/>
    <s v="1310.00"/>
    <n v="1310"/>
    <n v="1310"/>
    <n v="0"/>
    <n v="0"/>
    <n v="0"/>
    <n v="209.6"/>
    <n v="0"/>
    <n v="0"/>
    <n v="0"/>
    <n v="0"/>
    <n v="0"/>
    <n v="1519.6"/>
    <m/>
  </r>
  <r>
    <s v="202407-I_E-MOGD551022-D3153.xml"/>
    <s v="4.0"/>
    <s v="I"/>
    <s v="D"/>
    <s v="3153"/>
    <s v="D3153"/>
    <s v="183f13a2-174b-4d52-b629-cc2ef21113ea"/>
    <s v="2024-07-02T17:41:56"/>
    <x v="6"/>
    <s v="2024"/>
    <x v="1"/>
    <x v="124"/>
    <x v="124"/>
    <s v="SCS160714Q78"/>
    <s v="SADCAL CONSULTORIA Y SOLUCIONES INTEGRALES"/>
    <s v="PUE"/>
    <s v="01"/>
    <s v="G03"/>
    <s v="MXN"/>
    <n v="1"/>
    <x v="0"/>
    <s v="|- SELLADOR SHELACK  |- ROSCA NPT  51 M.M. STD.  |- CINTA TEFLON 25 M.M."/>
    <s v="291.00"/>
    <n v="291"/>
    <n v="291"/>
    <n v="0"/>
    <n v="0"/>
    <n v="0"/>
    <n v="46.56"/>
    <n v="0"/>
    <n v="3.64"/>
    <n v="0"/>
    <n v="0"/>
    <n v="0"/>
    <n v="333.92"/>
    <m/>
  </r>
  <r>
    <s v="202407-I_E-NWM970924-IBAEH113573.xml"/>
    <s v="4.0"/>
    <s v="I"/>
    <s v="IBAEH"/>
    <s v="113573"/>
    <s v="IBAEH113573"/>
    <s v="E9B4BB58-AD42-47B6-AAD8-1D16D974ED18"/>
    <s v="2024-07-15T12:32:29"/>
    <x v="6"/>
    <s v="2024"/>
    <x v="1"/>
    <x v="5"/>
    <x v="5"/>
    <s v="SCS160714Q78"/>
    <s v="SADCAL CONSULTORIA Y SOLUCIONES INTEGRALES"/>
    <s v="PUE"/>
    <s v="28"/>
    <s v="G03"/>
    <s v="MXN"/>
    <n v="1"/>
    <x v="1"/>
    <s v="|- ZOTE BARRA  |- BOLIGRAFOS  |- BOLIGRAFOS  |- LPIZ GRANL  |- JGO GEO"/>
    <s v="93.53"/>
    <n v="93.53"/>
    <n v="93.53"/>
    <n v="0"/>
    <n v="0"/>
    <n v="0"/>
    <n v="14.97"/>
    <n v="0"/>
    <n v="0"/>
    <n v="0"/>
    <n v="0"/>
    <n v="0"/>
    <n v="108.5"/>
    <m/>
  </r>
  <r>
    <s v="202407-I_E-NWM970924-IBAEV268956.xml"/>
    <s v="4.0"/>
    <s v="I"/>
    <s v="IBAEV"/>
    <s v="268956"/>
    <s v="IBAEV268956"/>
    <s v="C5FAA176-B823-4BA2-BEA6-EC60CFC9162F"/>
    <s v="2024-07-06T22:26:57"/>
    <x v="6"/>
    <s v="2024"/>
    <x v="0"/>
    <x v="5"/>
    <x v="5"/>
    <s v="SCS160714Q78"/>
    <s v="SADCAL CONSULTORIA Y SOLUCIONES INTEGRALES"/>
    <s v="PUE"/>
    <s v="04"/>
    <s v="G03"/>
    <s v="MXN"/>
    <n v="1"/>
    <x v="1"/>
    <s v="|- TH ABSORSEC"/>
    <s v="444.62"/>
    <n v="444.62"/>
    <n v="444.62"/>
    <n v="0"/>
    <n v="0"/>
    <n v="0"/>
    <n v="71.14"/>
    <n v="0"/>
    <n v="0"/>
    <n v="0"/>
    <n v="0"/>
    <n v="0"/>
    <n v="515.76"/>
    <m/>
  </r>
  <r>
    <s v="202407-I_E-NWM970924-IBAEV268957.xml"/>
    <s v="4.0"/>
    <s v="I"/>
    <s v="IBAEV"/>
    <s v="268957"/>
    <s v="IBAEV268957"/>
    <s v="8E74C0A7-8B06-4FF6-BBFB-8E1E8EA573E2"/>
    <s v="2024-07-06T22:29:23"/>
    <x v="6"/>
    <s v="2024"/>
    <x v="0"/>
    <x v="5"/>
    <x v="5"/>
    <s v="SCS160714Q78"/>
    <s v="SADCAL CONSULTORIA Y SOLUCIONES INTEGRALES"/>
    <s v="PUE"/>
    <s v="04"/>
    <s v="G03"/>
    <s v="MXN"/>
    <n v="1"/>
    <x v="1"/>
    <s v="|- JGO CUCHIL  |- VAJILLA  |- ENSALADERA  |- ENSALADERA"/>
    <s v="788.79"/>
    <n v="788.79"/>
    <n v="788.79"/>
    <n v="0"/>
    <n v="0"/>
    <n v="0"/>
    <n v="126.21"/>
    <n v="0"/>
    <n v="0"/>
    <n v="0"/>
    <n v="0"/>
    <n v="0"/>
    <n v="915"/>
    <m/>
  </r>
  <r>
    <s v="202407-I_E-NWM970924-IBAEV269033.xml"/>
    <s v="4.0"/>
    <s v="I"/>
    <s v="IBAEV"/>
    <s v="269033"/>
    <s v="IBAEV269033"/>
    <s v="B88EED89-E7A2-4D28-8E54-6B88FA4D91E8"/>
    <s v="2024-07-08T23:56:54"/>
    <x v="6"/>
    <s v="2024"/>
    <x v="1"/>
    <x v="5"/>
    <x v="5"/>
    <s v="SCS160714Q78"/>
    <s v="SADCAL CONSULTORIA Y SOLUCIONES INTEGRALES"/>
    <s v="PUE"/>
    <s v="28"/>
    <s v="G03"/>
    <s v="MXN"/>
    <n v="1"/>
    <x v="1"/>
    <s v="|- PC T7 40  |- KBB SH 250  |- RICIT SPR125  |- RICIT CR250  |- HOT WHEELS  |- NUTRI FRES  |- MINIPAYASO"/>
    <s v="531.16"/>
    <n v="531.16"/>
    <n v="512.07000000000005"/>
    <n v="0"/>
    <n v="0"/>
    <n v="16.5"/>
    <n v="81.93"/>
    <n v="0"/>
    <n v="0"/>
    <n v="0"/>
    <n v="0"/>
    <n v="0"/>
    <n v="610.5"/>
    <m/>
  </r>
  <r>
    <s v="202407-I_E-NWM970924-IBAEV269786.xml"/>
    <s v="4.0"/>
    <s v="I"/>
    <s v="IBAEV"/>
    <s v="269786"/>
    <s v="IBAEV269786"/>
    <s v="80AA1E9D-DC9E-4FB1-992B-369D8FDCE655"/>
    <s v="2024-07-28T23:19:36"/>
    <x v="6"/>
    <s v="2024"/>
    <x v="0"/>
    <x v="5"/>
    <x v="5"/>
    <s v="SCS160714Q78"/>
    <s v="SADCAL CONSULTORIA Y SOLUCIONES INTEGRALES"/>
    <s v="PUE"/>
    <s v="04"/>
    <s v="G03"/>
    <s v="MXN"/>
    <n v="1"/>
    <x v="1"/>
    <s v="|- ARENA GATO  |- ARENA BOB  |- DOLONEUROB  |- E DOMICILIO"/>
    <s v="978.00"/>
    <n v="978"/>
    <n v="450"/>
    <n v="0"/>
    <n v="0"/>
    <n v="528"/>
    <n v="72"/>
    <n v="0"/>
    <n v="0"/>
    <n v="0"/>
    <n v="0"/>
    <n v="0"/>
    <n v="1050"/>
    <m/>
  </r>
  <r>
    <s v="202407-I_E-NWM970924-ICAAI1550664.xml"/>
    <s v="4.0"/>
    <s v="I"/>
    <s v="ICAAI"/>
    <s v="1550664"/>
    <s v="ICAAI1550664"/>
    <s v="FF009280-367B-4031-904C-363AFE68A752"/>
    <s v="2024-07-21T21:51:39"/>
    <x v="6"/>
    <s v="2024"/>
    <x v="0"/>
    <x v="5"/>
    <x v="5"/>
    <s v="SCS160714Q78"/>
    <s v="SADCAL CONSULTORIA Y SOLUCIONES INTEGRALES"/>
    <s v="PUE"/>
    <s v="04"/>
    <s v="G03"/>
    <s v="MXN"/>
    <n v="1"/>
    <x v="1"/>
    <s v="|- CLOSET ACERO  |- LECHUGA EVA  |- MINI DONAS  |- MM BERRIES  |- OROWEAT  |- ROMPOPE  |- CONTENEDORES"/>
    <s v="4648.00"/>
    <n v="4648"/>
    <n v="4273.68"/>
    <n v="0"/>
    <n v="0"/>
    <n v="374.32"/>
    <n v="683.79"/>
    <n v="0"/>
    <n v="0"/>
    <n v="0"/>
    <n v="0"/>
    <n v="0"/>
    <n v="5331.79"/>
    <m/>
  </r>
  <r>
    <s v="202407-I_E-NWM970924-ICAAI1550665.xml"/>
    <s v="4.0"/>
    <s v="I"/>
    <s v="ICAAI"/>
    <s v="1550665"/>
    <s v="ICAAI1550665"/>
    <s v="E755E07C-98E7-4C3D-ACA0-5D6B25E4FCAF"/>
    <s v="2024-07-21T21:52:28"/>
    <x v="6"/>
    <s v="2024"/>
    <x v="0"/>
    <x v="5"/>
    <x v="5"/>
    <s v="SCS160714Q78"/>
    <s v="SADCAL CONSULTORIA Y SOLUCIONES INTEGRALES"/>
    <s v="PUE"/>
    <s v="04"/>
    <s v="G03"/>
    <s v="MXN"/>
    <n v="1"/>
    <x v="1"/>
    <s v="|- ALM MEMORY  |- DOVE SERUM"/>
    <s v="465.65"/>
    <n v="465.65"/>
    <n v="377.46"/>
    <n v="0"/>
    <n v="0"/>
    <n v="0"/>
    <n v="60.39"/>
    <n v="0"/>
    <n v="0"/>
    <n v="0"/>
    <n v="0"/>
    <n v="0"/>
    <n v="437.84999999999997"/>
    <m/>
  </r>
  <r>
    <s v="202407-I_E-NWM970924-ICAGB575982.xml"/>
    <s v="4.0"/>
    <s v="I"/>
    <s v="ICAGB"/>
    <s v="575982"/>
    <s v="ICAGB575982"/>
    <s v="F6A8C9AC-1593-4E90-A8DF-101D08B1C46B"/>
    <s v="2024-07-12T23:06:51"/>
    <x v="6"/>
    <s v="2024"/>
    <x v="0"/>
    <x v="5"/>
    <x v="5"/>
    <s v="SCS160714Q78"/>
    <s v="SADCAL CONSULTORIA Y SOLUCIONES INTEGRALES"/>
    <s v="PUE"/>
    <s v="04"/>
    <s v="G03"/>
    <s v="MXN"/>
    <n v="1"/>
    <x v="1"/>
    <s v="|- PALMOLIVE  |- PALMOLIVE NB"/>
    <s v="373.06"/>
    <n v="373.06"/>
    <n v="228.43"/>
    <n v="0"/>
    <n v="0"/>
    <n v="0"/>
    <n v="36.549999999999997"/>
    <n v="0"/>
    <n v="0"/>
    <n v="0"/>
    <n v="0"/>
    <n v="0"/>
    <n v="264.98"/>
    <m/>
  </r>
  <r>
    <s v="202407-I_E-NWM970924-IWACL1326989.xml"/>
    <s v="4.0"/>
    <s v="I"/>
    <s v="IWACL"/>
    <s v="1326989"/>
    <s v="IWACL1326989"/>
    <s v="12B91EB2-9F99-4321-9B68-53FD433BE8C5"/>
    <s v="2024-07-28T23:20:46"/>
    <x v="6"/>
    <s v="2024"/>
    <x v="0"/>
    <x v="5"/>
    <x v="5"/>
    <s v="SCS160714Q78"/>
    <s v="SADCAL CONSULTORIA Y SOLUCIONES INTEGRALES"/>
    <s v="PUE"/>
    <s v="04"/>
    <s v="G03"/>
    <s v="MXN"/>
    <n v="1"/>
    <x v="1"/>
    <s v="|- E DOMICILIO  |- DON JOSE SH  |- VITA COCO  |- MOLIDA PREM  |- CHICHARRON  |- PHILLY QSOCR  |- SJUAN HVO BL  |- BIO PANE FUN  |- ISADORA FRIJ  |- BIONDA REQUE  |- LYNCOTT FETA  |- SCLARALIGHT  |- SCLARALIGHT  |- SENS MENTA  |- SILK ALMEN V  |- PANTENE AC  |- SUAVIZANTE  |- PECHUGA PAVO  |- OCEAN SPRA  |- TUNY AGUA  |- TUNY AGUA  |- YOPLAIT GRIE  |- GV AJO POL  |- JOLC SHUES  |- ISADORA FRIJ  |- ISADORA FRIJ  |- PANTENE SH  |- GV NEG SHU  |- COLGATE PA  |- LALA DL 1L  |- BOLSA BAS  |- FOLICURE SH  |- SALCHI PAVO  |- CARNE P ASAR  |- YOPLAIT GRIE  |- CALAHUA CO  |- UNICO FRES  |- SERVICIO A D"/>
    <s v="2552.50"/>
    <n v="2552.5"/>
    <n v="568.98"/>
    <n v="0"/>
    <n v="0"/>
    <n v="1861.91"/>
    <n v="91.02"/>
    <n v="0"/>
    <n v="0"/>
    <n v="0"/>
    <n v="0"/>
    <n v="0"/>
    <n v="2521.91"/>
    <m/>
  </r>
  <r>
    <s v="202407-I_E-NWM970924-IWACL1326990.xml"/>
    <s v="4.0"/>
    <s v="I"/>
    <s v="IWACL"/>
    <s v="1326990"/>
    <s v="IWACL1326990"/>
    <s v="33B367AD-FD59-450D-9752-0CD6295992C5"/>
    <s v="2024-07-28T23:28:33"/>
    <x v="6"/>
    <s v="2024"/>
    <x v="0"/>
    <x v="5"/>
    <x v="5"/>
    <s v="SCS160714Q78"/>
    <s v="SADCAL CONSULTORIA Y SOLUCIONES INTEGRALES"/>
    <s v="PUE"/>
    <s v="04"/>
    <s v="G03"/>
    <s v="MXN"/>
    <n v="1"/>
    <x v="1"/>
    <s v="|- BATIDORA  |- CHAROLA  |- GV REF 2KG  |- SABORIZANTE  |- GLORIA MANTE  |- GLORIA MANTE  |- GV HARINA TR  |- STA MARIA"/>
    <s v="1951.90"/>
    <n v="1951.9"/>
    <n v="804.31"/>
    <n v="0"/>
    <n v="0"/>
    <n v="1070"/>
    <n v="128.69"/>
    <n v="0"/>
    <n v="0"/>
    <n v="0"/>
    <n v="0"/>
    <n v="0"/>
    <n v="2003"/>
    <m/>
  </r>
  <r>
    <s v="202407-I_E-NWM970924-IWAQR29855838.xml"/>
    <s v="4.0"/>
    <s v="I"/>
    <s v="IWAQR"/>
    <s v="29855838"/>
    <s v="IWAQR29855838"/>
    <s v="14065165-D38A-4085-B2B1-F4EB0332A710"/>
    <s v="2024-07-18T02:08:06"/>
    <x v="6"/>
    <s v="2024"/>
    <x v="1"/>
    <x v="5"/>
    <x v="5"/>
    <s v="SCS160714Q78"/>
    <s v="SADCAL CONSULTORIA Y SOLUCIONES INTEGRALES"/>
    <s v="PUE"/>
    <s v="04"/>
    <s v="G03"/>
    <s v="MXN"/>
    <n v="1"/>
    <x v="1"/>
    <s v="|- MB ESTUFA 30P SV FUNCPE  |- ENVIO"/>
    <s v="9613.08"/>
    <n v="9613.08"/>
    <n v="6912.93"/>
    <n v="0"/>
    <n v="0"/>
    <n v="0"/>
    <n v="1106.06"/>
    <n v="0"/>
    <n v="0"/>
    <n v="0"/>
    <n v="0"/>
    <n v="0"/>
    <n v="8018.99"/>
    <m/>
  </r>
  <r>
    <s v="202407-I_E-PCO091020-W61940.xml"/>
    <s v="4.0"/>
    <s v="I"/>
    <s v="W"/>
    <s v="61940"/>
    <s v="W61940"/>
    <s v="856c7a94-4ba5-4f79-a9ef-3dbf6ee451ac"/>
    <s v="2024-07-25T13:42:30"/>
    <x v="6"/>
    <s v="2024"/>
    <x v="1"/>
    <x v="85"/>
    <x v="85"/>
    <s v="SCS160714Q78"/>
    <s v="SADCAL CONSULTORIA Y SOLUCIONES INTEGRALES"/>
    <s v="PUE"/>
    <s v="01"/>
    <s v="G03"/>
    <s v="MXN"/>
    <n v="1"/>
    <x v="0"/>
    <s v="|- G SUPER"/>
    <s v="259.57"/>
    <n v="259.57"/>
    <n v="252.69"/>
    <n v="0"/>
    <n v="0"/>
    <n v="0"/>
    <n v="40.43"/>
    <n v="6.88"/>
    <n v="0"/>
    <n v="0"/>
    <n v="0"/>
    <n v="0"/>
    <n v="300"/>
    <m/>
  </r>
  <r>
    <s v="202407-I_E-PCZ071128-MEXAB3FAC000461466.xml"/>
    <s v="4.0"/>
    <s v="I"/>
    <s v="MEXAB"/>
    <s v="3FAC000461466"/>
    <s v="MEXAB3FAC000461466"/>
    <s v="27088090-8F26-4E61-9CAF-A188B8E9C33A"/>
    <s v="2024-07-01T12:28:12"/>
    <x v="6"/>
    <s v="2024"/>
    <x v="0"/>
    <x v="34"/>
    <x v="34"/>
    <s v="SCS160714Q78"/>
    <s v="SADCAL CONSULTORIA Y SOLUCIONES INTEGRALES"/>
    <s v="PUE"/>
    <s v="04"/>
    <s v="G03"/>
    <s v="MXN"/>
    <n v="1"/>
    <x v="1"/>
    <s v="|- ALIM GATINA POLLO 1-15 KG  |- SALSA BUFFALO CLASICA 12-990 ML"/>
    <s v="1030.45"/>
    <n v="1030.45"/>
    <n v="976.8"/>
    <n v="0"/>
    <n v="0"/>
    <n v="53.65"/>
    <n v="156.30000000000001"/>
    <n v="0"/>
    <n v="0"/>
    <n v="0"/>
    <n v="0"/>
    <n v="0"/>
    <n v="1186.75"/>
    <m/>
  </r>
  <r>
    <s v="202407-I_E-PPL961114-SJ3070290730.xml"/>
    <s v="4.0"/>
    <s v="I"/>
    <s v="SJ"/>
    <s v="3070290730"/>
    <s v="SJ3070290730"/>
    <s v="D5035ED8-1906-46D3-B360-E5A8F4780BA2"/>
    <s v="2024-07-11T15:19:23"/>
    <x v="6"/>
    <s v="2024"/>
    <x v="0"/>
    <x v="19"/>
    <x v="19"/>
    <s v="SCS160714Q78"/>
    <s v="SADCAL CONSULTORIA Y SOLUCIONES INTEGRALES"/>
    <s v="PUE"/>
    <s v="04"/>
    <s v="G03"/>
    <s v="MXN"/>
    <n v="1"/>
    <x v="1"/>
    <s v="|- TREDA TAB 129MG-280MG-30MG CAJ C-20  |- DOLO NEUROBION FORTE D INY 75MG JER C-1"/>
    <s v="516.50"/>
    <n v="516.5"/>
    <n v="0"/>
    <n v="0"/>
    <n v="0"/>
    <n v="516.5"/>
    <n v="0"/>
    <n v="0"/>
    <n v="0"/>
    <n v="0"/>
    <n v="0"/>
    <n v="0"/>
    <n v="516.5"/>
    <m/>
  </r>
  <r>
    <s v="202407-I_E-RAVS860331-6020.xml"/>
    <s v="4.0"/>
    <s v="I"/>
    <s v=""/>
    <s v="6020"/>
    <s v="6020"/>
    <s v="F244B837-16B4-41C5-8B76-FFEBD1DDEF97"/>
    <s v="2024-07-02T14:40:57"/>
    <x v="6"/>
    <s v="2024"/>
    <x v="1"/>
    <x v="125"/>
    <x v="125"/>
    <s v="SCS160714Q78"/>
    <s v="SADCAL CONSULTORIA Y SOLUCIONES INTEGRALES"/>
    <s v="PUE"/>
    <s v="28"/>
    <s v="G03"/>
    <s v="MXN"/>
    <n v="1"/>
    <x v="0"/>
    <s v="|- CAMISA REFLEJANTE NEON NUEVO MODELO XG  |- CAMISA REFLEJANTE NEON NUEVO MODELO G"/>
    <s v="920.00"/>
    <n v="920"/>
    <n v="920"/>
    <n v="0"/>
    <n v="0"/>
    <n v="0"/>
    <n v="147.19999999999999"/>
    <n v="0"/>
    <n v="0"/>
    <n v="0"/>
    <n v="0"/>
    <n v="0"/>
    <n v="1067.2"/>
    <m/>
  </r>
  <r>
    <s v="202407-I_E-RIPA880813-188.xml"/>
    <s v="4.0"/>
    <s v="I"/>
    <s v=""/>
    <s v="188"/>
    <s v="188"/>
    <s v="a5ce1df1-8b89-4029-963a-aef9ea46b8f3"/>
    <s v="2024-07-15T18:10:48"/>
    <x v="6"/>
    <s v="2024"/>
    <x v="1"/>
    <x v="126"/>
    <x v="126"/>
    <s v="SCS160714Q78"/>
    <s v="SADCAL CONSULTORIA Y SOLUCIONES INTEGRALES"/>
    <s v="PUE"/>
    <s v="01"/>
    <s v="G03"/>
    <s v="MXN"/>
    <n v="1"/>
    <x v="0"/>
    <s v="|- BOLSA  |- ESCOBA PALMA  |- REFRIPRACTIC MEDIANO  |- ATOMIZADOR INDUSTRIAL  |- GUANTE VITEX"/>
    <s v="325.00"/>
    <n v="325"/>
    <n v="325"/>
    <n v="0"/>
    <n v="0"/>
    <n v="0"/>
    <n v="52"/>
    <n v="0"/>
    <n v="0"/>
    <n v="0"/>
    <n v="0"/>
    <n v="0"/>
    <n v="377"/>
    <m/>
  </r>
  <r>
    <s v="202407-I_E-RISR991208-5D24A9.xml"/>
    <s v="4.0"/>
    <s v="I"/>
    <s v=""/>
    <s v=""/>
    <s v="5D24A9"/>
    <s v="5D24A9D6-1D66-46ED-AAD5-176D694F0CFB"/>
    <s v="2024-07-24T17:50:21"/>
    <x v="6"/>
    <s v="2024"/>
    <x v="1"/>
    <x v="127"/>
    <x v="127"/>
    <s v="SCS160714Q78"/>
    <s v="SADCAL CONSULTORIA Y SOLUCIONES INTEGRALES"/>
    <s v="PUE"/>
    <s v="01"/>
    <s v="G03"/>
    <s v="MXN"/>
    <n v="1"/>
    <x v="0"/>
    <s v="|- pija p-d broca"/>
    <s v="60.34"/>
    <n v="60.34"/>
    <n v="60.34"/>
    <n v="0"/>
    <n v="0"/>
    <n v="0"/>
    <n v="9.65"/>
    <n v="0"/>
    <n v="0"/>
    <n v="0"/>
    <n v="0"/>
    <n v="0"/>
    <n v="69.990000000000009"/>
    <m/>
  </r>
  <r>
    <s v="202407-I_E-RISR991208-F872C7.xml"/>
    <s v="4.0"/>
    <s v="I"/>
    <s v=""/>
    <s v=""/>
    <s v="F872C7"/>
    <s v="F872C72C-383C-4988-BA25-006AB5E62EF5"/>
    <s v="2024-07-26T13:38:00"/>
    <x v="6"/>
    <s v="2024"/>
    <x v="1"/>
    <x v="127"/>
    <x v="127"/>
    <s v="SCS160714Q78"/>
    <s v="SADCAL CONSULTORIA Y SOLUCIONES INTEGRALES"/>
    <s v="PUE"/>
    <s v="01"/>
    <s v="G03"/>
    <s v="MXN"/>
    <n v="1"/>
    <x v="0"/>
    <s v="|- pija p-d broca c-goma  |- dado imantado 3-8"/>
    <s v="129.30"/>
    <n v="129.30000000000001"/>
    <n v="129.30000000000001"/>
    <n v="0"/>
    <n v="0"/>
    <n v="0"/>
    <n v="20.69"/>
    <n v="0"/>
    <n v="0"/>
    <n v="0"/>
    <n v="0"/>
    <n v="0"/>
    <n v="149.99"/>
    <m/>
  </r>
  <r>
    <s v="202407-I_E-RTO840921-TIWEBDF9654610.xml"/>
    <s v="4.0"/>
    <s v="I"/>
    <s v="TIWEBDF"/>
    <s v="9654610"/>
    <s v="TIWEBDF9654610"/>
    <s v="BFDE8E1C-AB87-2840-95A9-77DC9AE4DB43"/>
    <s v="2024-07-22T10:36:58"/>
    <x v="6"/>
    <s v="2024"/>
    <x v="0"/>
    <x v="20"/>
    <x v="20"/>
    <s v="SCS160714Q78"/>
    <s v="SADCAL CONSULTORIA Y SOLUCIONES INTEGRALES"/>
    <s v="PUE"/>
    <s v="04"/>
    <s v="G03"/>
    <s v="MXN"/>
    <n v="1"/>
    <x v="1"/>
    <s v="|- CONSUMO DE ALIMENTOS  |- CONSUMO DE PROMO NO CMDA IVA"/>
    <s v="1500.86"/>
    <n v="1500.86"/>
    <n v="1500.86"/>
    <n v="0"/>
    <n v="0"/>
    <n v="0"/>
    <n v="240.14"/>
    <n v="0"/>
    <n v="0"/>
    <n v="0"/>
    <n v="0"/>
    <n v="0"/>
    <n v="1741"/>
    <m/>
  </r>
  <r>
    <s v="202407-I_E-SAR110503-WEB45068.xml"/>
    <s v="4.0"/>
    <s v="I"/>
    <s v="WEB"/>
    <s v="45068"/>
    <s v="WEB45068"/>
    <s v="34c3d80a-b262-495e-b46c-2bc2187bdeec"/>
    <s v="2024-07-12T23:41:50"/>
    <x v="6"/>
    <s v="2024"/>
    <x v="1"/>
    <x v="35"/>
    <x v="35"/>
    <s v="SCS160714Q78"/>
    <s v="SADCAL CONSULTORIA Y SOLUCIONES INTEGRALES"/>
    <s v="PUE"/>
    <s v="04"/>
    <s v="G03"/>
    <s v="MXN"/>
    <n v="1"/>
    <x v="0"/>
    <s v="|- Magna"/>
    <s v="432.68"/>
    <n v="432.68"/>
    <n v="420.75"/>
    <n v="0"/>
    <n v="0"/>
    <n v="0"/>
    <n v="67.319999999999993"/>
    <n v="11.93"/>
    <n v="0"/>
    <n v="0"/>
    <n v="0"/>
    <n v="0"/>
    <n v="500"/>
    <m/>
  </r>
  <r>
    <s v="202407-I_E-SCA010430-4CRT13574.xml"/>
    <s v="4.0"/>
    <s v="I"/>
    <s v="4CRT"/>
    <s v="13574"/>
    <s v="4CRT13574"/>
    <s v="58B18EE6-A937-4496-BC51-0C743304342D"/>
    <s v="2024-07-04T08:41:39"/>
    <x v="6"/>
    <s v="2024"/>
    <x v="1"/>
    <x v="128"/>
    <x v="128"/>
    <s v="SCS160714Q78"/>
    <s v="SADCAL CONSULTORIA Y SOLUCIONES INTEGRALES"/>
    <s v="PUE"/>
    <s v="01"/>
    <s v="G03"/>
    <s v="MXN"/>
    <n v="1"/>
    <x v="0"/>
    <s v="|- 32011                MAGNA"/>
    <s v="259.57"/>
    <n v="259.57"/>
    <n v="252.69"/>
    <n v="0"/>
    <n v="0"/>
    <n v="0"/>
    <n v="40.43"/>
    <n v="6.88"/>
    <n v="0"/>
    <n v="0"/>
    <n v="0"/>
    <n v="0"/>
    <n v="300"/>
    <m/>
  </r>
  <r>
    <s v="202407-I_E-SCV050824-SW3080.xml"/>
    <s v="4.0"/>
    <s v="I"/>
    <s v="SW"/>
    <s v="3080"/>
    <s v="SW3080"/>
    <s v="5B0F0DD3-9836-408C-BF2D-9B22CA7E0E01"/>
    <s v="2024-07-25T12:20:31"/>
    <x v="6"/>
    <s v="2024"/>
    <x v="1"/>
    <x v="129"/>
    <x v="129"/>
    <s v="SCS160714Q78"/>
    <s v="SADCAL CONSULTORIA Y SOLUCIONES INTEGRALES"/>
    <s v="PUE"/>
    <s v="28"/>
    <s v="G03"/>
    <s v="MXN"/>
    <n v="1"/>
    <x v="0"/>
    <s v="|- MAGNA"/>
    <s v="346.09"/>
    <n v="346.09"/>
    <n v="336.91"/>
    <n v="0"/>
    <n v="0"/>
    <n v="0"/>
    <n v="53.91"/>
    <n v="9.18"/>
    <n v="0"/>
    <n v="0"/>
    <n v="0"/>
    <n v="0"/>
    <n v="400"/>
    <m/>
  </r>
  <r>
    <s v="202407-I_E-SCV050824-SW3106.xml"/>
    <s v="4.0"/>
    <s v="I"/>
    <s v="SW"/>
    <s v="3106"/>
    <s v="SW3106"/>
    <s v="5F1CBC50-7694-43A4-9D7A-D1BAD7263101"/>
    <s v="2024-07-30T14:00:50"/>
    <x v="6"/>
    <s v="2024"/>
    <x v="1"/>
    <x v="129"/>
    <x v="129"/>
    <s v="SCS160714Q78"/>
    <s v="SADCAL CONSULTORIA Y SOLUCIONES INTEGRALES"/>
    <s v="PUE"/>
    <s v="01"/>
    <s v="G03"/>
    <s v="MXN"/>
    <n v="1"/>
    <x v="0"/>
    <s v="|- MAGNA"/>
    <s v="432.6"/>
    <n v="432.6"/>
    <n v="421.24"/>
    <n v="0"/>
    <n v="0"/>
    <n v="0"/>
    <n v="67.400000000000006"/>
    <n v="11.36"/>
    <n v="0"/>
    <n v="0"/>
    <n v="0"/>
    <n v="0"/>
    <n v="500"/>
    <m/>
  </r>
  <r>
    <s v="202407-I_E-SGT000310-4TEC22047.xml"/>
    <s v="4.0"/>
    <s v="I"/>
    <s v="4TEC"/>
    <s v="22047"/>
    <s v="4TEC22047"/>
    <s v="C84CB180-647D-4C72-AEB1-2234B1BF3F31"/>
    <s v="2024-07-31T11:16:40"/>
    <x v="6"/>
    <s v="2024"/>
    <x v="1"/>
    <x v="130"/>
    <x v="130"/>
    <s v="SCS160714Q78"/>
    <s v="SADCAL CONSULTORIA Y SOLUCIONES INTEGRALES"/>
    <s v="PUE"/>
    <s v="01"/>
    <s v="G03"/>
    <s v="MXN"/>
    <n v="1"/>
    <x v="0"/>
    <s v="|- 32011                MAGNA"/>
    <s v="346.15"/>
    <n v="346.15"/>
    <n v="336.56"/>
    <n v="0"/>
    <n v="0"/>
    <n v="0"/>
    <n v="53.85"/>
    <n v="9.59"/>
    <n v="0"/>
    <n v="0"/>
    <n v="0"/>
    <n v="0"/>
    <n v="400"/>
    <m/>
  </r>
  <r>
    <s v="202407-I_E-SHE190630-FTDA8419744.xml"/>
    <s v="4.0"/>
    <s v="I"/>
    <s v="FTDA"/>
    <s v="8419744"/>
    <s v="FTDA8419744"/>
    <s v="AECE391D-33D8-4B5A-BFAC-7F5FBB9E1F59"/>
    <s v="2024-07-29T00:24:12"/>
    <x v="6"/>
    <s v="2024"/>
    <x v="0"/>
    <x v="7"/>
    <x v="7"/>
    <s v="SCS160714Q78"/>
    <s v="SADCAL CONSULTORIA Y SOLUCIONES INTEGRALES"/>
    <s v="PUE"/>
    <s v="01"/>
    <s v="G03"/>
    <s v="MXN"/>
    <n v="1"/>
    <x v="1"/>
    <s v="|- Alimentos preparados"/>
    <s v="889.66"/>
    <n v="889.66"/>
    <n v="75.62"/>
    <n v="0"/>
    <n v="0"/>
    <n v="0"/>
    <n v="12.1"/>
    <n v="0"/>
    <n v="0"/>
    <n v="0"/>
    <n v="0"/>
    <n v="0"/>
    <n v="1032"/>
    <n v="944.28"/>
  </r>
  <r>
    <s v="202407-I_E-SHE190630-FTDA8419746.xml"/>
    <s v="4.0"/>
    <s v="I"/>
    <s v="FTDA"/>
    <s v="8419746"/>
    <s v="FTDA8419746"/>
    <s v="8CCFB512-4F28-4F39-9A49-9CB30C2E465D"/>
    <s v="2024-07-29T00:25:21"/>
    <x v="6"/>
    <s v="2024"/>
    <x v="0"/>
    <x v="7"/>
    <x v="7"/>
    <s v="SCS160714Q78"/>
    <s v="SADCAL CONSULTORIA Y SOLUCIONES INTEGRALES"/>
    <s v="PUE"/>
    <s v="01"/>
    <s v="G03"/>
    <s v="MXN"/>
    <n v="1"/>
    <x v="1"/>
    <s v="|- AFRIN ADSPRAY 20ML"/>
    <s v="84.00"/>
    <n v="84"/>
    <n v="0"/>
    <n v="0"/>
    <n v="0"/>
    <n v="84"/>
    <n v="0"/>
    <n v="0"/>
    <n v="0"/>
    <n v="0"/>
    <n v="0"/>
    <n v="0"/>
    <n v="84"/>
    <m/>
  </r>
  <r>
    <s v="202407-I_E-SME110304-85FC2E.xml"/>
    <s v="4.0"/>
    <s v="I"/>
    <s v=""/>
    <s v=""/>
    <s v="85FC2E"/>
    <s v="85FC2E24-38BA-4795-902F-168F82F1F8E0"/>
    <s v="2024-07-21T23:21:49"/>
    <x v="6"/>
    <s v="2024"/>
    <x v="0"/>
    <x v="131"/>
    <x v="131"/>
    <s v="SCS160714Q78"/>
    <s v="SADCAL CONSULTORIA Y SOLUCIONES INTEGRALES"/>
    <s v="PUE"/>
    <s v="04"/>
    <s v="G03"/>
    <s v="MXN"/>
    <n v="1"/>
    <x v="0"/>
    <s v="|- SOFT PINCH TINTED LIP OIL - HAPPY"/>
    <s v="461.21"/>
    <n v="461.21"/>
    <n v="461.21"/>
    <n v="0"/>
    <n v="0"/>
    <n v="0"/>
    <n v="73.790000000000006"/>
    <n v="0"/>
    <n v="0"/>
    <n v="0"/>
    <n v="0"/>
    <n v="0"/>
    <n v="535"/>
    <m/>
  </r>
  <r>
    <s v="202407-I_E-SME110304-D5044D.xml"/>
    <s v="4.0"/>
    <s v="I"/>
    <s v=""/>
    <s v=""/>
    <s v="D5044D"/>
    <s v="D5044DCD-60A8-426F-8565-C4424692AA10"/>
    <s v="2024-07-21T23:20:20"/>
    <x v="6"/>
    <s v="2024"/>
    <x v="0"/>
    <x v="131"/>
    <x v="131"/>
    <s v="SCS160714Q78"/>
    <s v="SADCAL CONSULTORIA Y SOLUCIONES INTEGRALES"/>
    <s v="PUE"/>
    <s v="04"/>
    <s v="G03"/>
    <s v="MXN"/>
    <n v="1"/>
    <x v="0"/>
    <s v="|- SOFT PINCH TINTED LIP OIL - JOY"/>
    <s v="461.21"/>
    <n v="461.21"/>
    <n v="461.21"/>
    <n v="0"/>
    <n v="0"/>
    <n v="0"/>
    <n v="73.790000000000006"/>
    <n v="0"/>
    <n v="0"/>
    <n v="0"/>
    <n v="0"/>
    <n v="0"/>
    <n v="535"/>
    <m/>
  </r>
  <r>
    <s v="202407-I_E-SUB910603-SBJAS57998.xml"/>
    <s v="4.0"/>
    <s v="I"/>
    <s v="SBJAS"/>
    <s v="57998"/>
    <s v="SBJAS57998"/>
    <s v="26B6E51A-F06F-5591-B7D5-53F726DBA9FB"/>
    <s v="2024-07-20T16:22:56"/>
    <x v="6"/>
    <s v="2024"/>
    <x v="0"/>
    <x v="22"/>
    <x v="22"/>
    <s v="SCS160714Q78"/>
    <s v="SADCAL CONSULTORIA Y SOLUCIONES INTEGRALES"/>
    <s v="PUE"/>
    <s v="04"/>
    <s v="G03"/>
    <s v="MXN"/>
    <n v="1"/>
    <x v="1"/>
    <s v="|- A38 128GB, DORADO OPPO SMARTPHONE 128GB  |- A38 128GB, NEGRO OPPO SMARTPHONE 128GB"/>
    <s v="6032.76"/>
    <n v="6032.76"/>
    <n v="6032.76"/>
    <n v="0"/>
    <n v="0"/>
    <n v="0"/>
    <n v="965.24"/>
    <n v="0"/>
    <n v="0"/>
    <n v="0"/>
    <n v="0"/>
    <n v="0"/>
    <n v="6998"/>
    <m/>
  </r>
  <r>
    <s v="202407-I_E-TCU950113-FOAS-A6.xml"/>
    <s v="4.0"/>
    <s v="I"/>
    <s v="FOAS-A"/>
    <s v="6"/>
    <s v="FOAS-A6"/>
    <s v="c8dea31d-0bdf-406c-b95e-12d3ce8e5214"/>
    <s v="2024-07-21T23:25:57"/>
    <x v="6"/>
    <s v="2024"/>
    <x v="0"/>
    <x v="132"/>
    <x v="132"/>
    <s v="SCS160714Q78"/>
    <s v="SADCAL CONSULTORIA Y SOLUCIONES INTEGRALES"/>
    <s v="PUE"/>
    <s v="28"/>
    <s v="G03"/>
    <s v="MXN"/>
    <n v="1"/>
    <x v="1"/>
    <s v="|- BOLSA DE PAPEL  |- ZAPATO ZAPATO BECERRO MURRAY MIEL TALLA 26"/>
    <s v="3271.98"/>
    <n v="3271.98"/>
    <n v="2944.39"/>
    <n v="0"/>
    <n v="0"/>
    <n v="0"/>
    <n v="471.1"/>
    <n v="0"/>
    <n v="0"/>
    <n v="0"/>
    <n v="0"/>
    <n v="0"/>
    <n v="3415.49"/>
    <m/>
  </r>
  <r>
    <s v="202407-I_E-TME840315-FMM130124070181248.xml"/>
    <s v="4.0"/>
    <s v="I"/>
    <s v="FMM"/>
    <s v="130124070181248"/>
    <s v="FMM130124070181248"/>
    <s v="2ab25fa5-dbc1-42cb-868b-7362287581a6"/>
    <s v="2024-07-25T23:20:16"/>
    <x v="6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7-I_E-ZAHL670907-A5106.xml"/>
    <s v="4.0"/>
    <s v="I"/>
    <s v="A"/>
    <s v="5106"/>
    <s v="A5106"/>
    <s v="61260BD2-D654-485F-93FB-B37538D8163F"/>
    <s v="2024-07-09T13:30:35"/>
    <x v="6"/>
    <s v="2024"/>
    <x v="1"/>
    <x v="61"/>
    <x v="61"/>
    <s v="SCS160714Q78"/>
    <s v="SADCAL CONSULTORIA Y SOLUCIONES INTEGRALES"/>
    <s v="PUE"/>
    <s v="01"/>
    <s v="G01"/>
    <s v="MXN"/>
    <n v="1"/>
    <x v="0"/>
    <s v="|- CHICOTE ACELERADOR HONDA FIT 1.5 - L4 2001-2008 CAHSA"/>
    <s v="534.48"/>
    <n v="534.48"/>
    <n v="534.48"/>
    <n v="0"/>
    <n v="0"/>
    <n v="0"/>
    <n v="85.52"/>
    <n v="0"/>
    <n v="0"/>
    <n v="0"/>
    <n v="0"/>
    <n v="0"/>
    <n v="620"/>
    <m/>
  </r>
  <r>
    <s v="202407-I_E-ZMC960801-09741103L9741 - 130537.xml"/>
    <s v="4.0"/>
    <s v="I"/>
    <s v=""/>
    <s v="09741103L9741 - 130537"/>
    <s v="09741103L9741 - 130537"/>
    <s v="CDF64845-47EF-11EF-9EA5-93D70F15FB21"/>
    <s v="2024-07-22T00:01:15"/>
    <x v="6"/>
    <s v="2024"/>
    <x v="0"/>
    <x v="133"/>
    <x v="133"/>
    <s v="SCS160714Q78"/>
    <s v="SADCAL CONSULTORIA Y SOLUCIONES INTEGRALES"/>
    <s v="PUE"/>
    <s v="28"/>
    <s v="G03"/>
    <s v="MXN"/>
    <n v="1"/>
    <x v="1"/>
    <s v="|- CAZADORA"/>
    <s v="1292.24"/>
    <n v="1292.24"/>
    <n v="1292.24"/>
    <n v="0"/>
    <n v="0"/>
    <n v="0"/>
    <n v="206.76"/>
    <n v="0"/>
    <n v="0"/>
    <n v="0"/>
    <n v="0"/>
    <n v="0"/>
    <n v="1499"/>
    <m/>
  </r>
  <r>
    <s v="202407-P_E-DLI931201-LWFM2451439.xml"/>
    <s v="4.0"/>
    <s v="P"/>
    <s v="LWFM"/>
    <s v="2451439"/>
    <s v="LWFM2451439"/>
    <s v="CC5B0A0B-82AB-58CE-AA83-2FD1EBC44826"/>
    <s v="2024-07-09T09:29:47"/>
    <x v="6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7-P_E-DLI931201-LWFM2455951.xml"/>
    <s v="4.0"/>
    <s v="P"/>
    <s v="LWFM"/>
    <s v="2455951"/>
    <s v="LWFM2455951"/>
    <s v="D650FE4A-1CCD-582C-BD22-F6F59D3A83B1"/>
    <s v="2024-07-24T09:21:48"/>
    <x v="6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7-P_E-TME840315-1f5828.xml"/>
    <s v="4.0"/>
    <s v="P"/>
    <s v=""/>
    <s v=""/>
    <s v="1f5828"/>
    <s v="1f58287b-2282-4023-8ed4-736228751739"/>
    <s v="2024-07-31T02:32:04"/>
    <x v="6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7_I_E-84-2805822_139825788818.pdf"/>
    <s v="-"/>
    <s v="I"/>
    <s v="-"/>
    <s v="-"/>
    <s v="139825788818"/>
    <s v="-"/>
    <d v="2024-07-10T00:00:00"/>
    <x v="6"/>
    <n v="2024"/>
    <x v="0"/>
    <x v="1"/>
    <x v="1"/>
    <s v="SCS160714Q78"/>
    <s v="SADCAL CONSULTORIA Y SOLUCIONES INTEGRALES"/>
    <s v="-"/>
    <s v="28"/>
    <s v="-"/>
    <s v="MXN"/>
    <n v="1"/>
    <x v="1"/>
    <s v="|- Pikmin Bloom 1200 Coins"/>
    <n v="214.66"/>
    <n v="214.66"/>
    <n v="214.66"/>
    <n v="0"/>
    <n v="0"/>
    <n v="0"/>
    <n v="34.340000000000003"/>
    <n v="0"/>
    <n v="0"/>
    <n v="0"/>
    <n v="0"/>
    <n v="0"/>
    <n v="249"/>
    <m/>
  </r>
  <r>
    <s v="202407_I_E-74-3093319_202302936645.pdf"/>
    <s v="-"/>
    <s v="I"/>
    <s v="-"/>
    <s v="-"/>
    <s v="202302936645"/>
    <s v="-"/>
    <d v="2024-07-26T00:00:00"/>
    <x v="6"/>
    <n v="2024"/>
    <x v="0"/>
    <x v="0"/>
    <x v="0"/>
    <s v="SCS160714Q78"/>
    <s v="SADCAL CONSULTORIA Y SOLUCIONES INTEGRALES"/>
    <s v="-"/>
    <s v="04"/>
    <s v="-"/>
    <s v="MXN"/>
    <n v="1"/>
    <x v="0"/>
    <s v="|- 90752625 - Servidor Virtual Cloud RAM XL"/>
    <n v="2338.17"/>
    <n v="2338.17"/>
    <n v="2015.66"/>
    <n v="0"/>
    <n v="0"/>
    <n v="0"/>
    <n v="322.51"/>
    <n v="0"/>
    <n v="0"/>
    <n v="0"/>
    <n v="0"/>
    <n v="0"/>
    <n v="2338.17"/>
    <m/>
  </r>
  <r>
    <s v="202407_I_E-74-3093319_202302931273.pdf"/>
    <s v="-"/>
    <s v="I"/>
    <s v="-"/>
    <s v="-"/>
    <s v="202302931273"/>
    <s v="-"/>
    <d v="2024-07-22T00:00:00"/>
    <x v="6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07_I_E-ZVC110421C76_INV264779735.pdf"/>
    <s v="-"/>
    <s v="I"/>
    <s v="-"/>
    <s v="-"/>
    <s v="INV264779735"/>
    <s v="-"/>
    <d v="2024-07-13T00:00:00"/>
    <x v="6"/>
    <n v="2024"/>
    <x v="0"/>
    <x v="9"/>
    <x v="9"/>
    <s v="SCS160714Q78"/>
    <s v="SADCAL CONSULTORIA Y SOLUCIONES INTEGRALES"/>
    <s v="-"/>
    <s v="04"/>
    <s v="-"/>
    <s v="USD"/>
    <n v="17.819199999999999"/>
    <x v="1"/>
    <s v="|- Zoom One Pro Monthly"/>
    <n v="15.99"/>
    <n v="284.93"/>
    <n v="284.93"/>
    <n v="0"/>
    <n v="0"/>
    <n v="0"/>
    <n v="45.59"/>
    <n v="0"/>
    <n v="0"/>
    <n v="0"/>
    <n v="0"/>
    <n v="0"/>
    <n v="330.52"/>
    <m/>
  </r>
  <r>
    <s v="202408-I_E-AME860107-B13204.xml"/>
    <s v="4.0"/>
    <s v="I"/>
    <s v="B"/>
    <s v="13204"/>
    <s v="B13204"/>
    <s v="D9951B19-B507-4963-97DD-ECC024FC3404"/>
    <s v="2024-08-27T01:00:00"/>
    <x v="7"/>
    <s v="2024"/>
    <x v="0"/>
    <x v="2"/>
    <x v="2"/>
    <s v="SCS160714Q78"/>
    <s v="SADCAL CONSULTORIA Y SOLUCIONES INTEGRALES"/>
    <s v="PUE"/>
    <s v="03"/>
    <s v="G03"/>
    <s v="MXN"/>
    <n v="1"/>
    <x v="1"/>
    <s v="|- ASPEL KIT DE USO INTERNO PARA DISTRIBUID - KIT-UI"/>
    <s v="459.00"/>
    <n v="459"/>
    <n v="229.5"/>
    <n v="0"/>
    <n v="0"/>
    <n v="0"/>
    <n v="36.72"/>
    <n v="0"/>
    <n v="0"/>
    <n v="0"/>
    <n v="0"/>
    <n v="0"/>
    <n v="266.22000000000003"/>
    <m/>
  </r>
  <r>
    <s v="202408-I_E-BII931004-JUL7511350055286517.xml"/>
    <s v="4.0"/>
    <s v="I"/>
    <s v="JUL75113"/>
    <s v="50055286517"/>
    <s v="JUL7511350055286517"/>
    <s v="a3a32c85-d97e-4d8e-b04f-c4ce318a3ea4"/>
    <s v="2024-08-02T17:04:47"/>
    <x v="7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  |- COMISION MANEJO DE CUENTA"/>
    <s v="216.55"/>
    <n v="216.55"/>
    <n v="216.55"/>
    <n v="0"/>
    <n v="0"/>
    <n v="0"/>
    <n v="34.65"/>
    <n v="0"/>
    <n v="0"/>
    <n v="0"/>
    <n v="0"/>
    <n v="0"/>
    <n v="251.20000000000002"/>
    <m/>
  </r>
  <r>
    <s v="202408-I_E-BSI200220-A52182.xml"/>
    <s v="4.0"/>
    <s v="I"/>
    <s v="A"/>
    <s v="52182"/>
    <s v="A52182"/>
    <s v="5f136d32-0688-479b-b3d8-31429b80af4c"/>
    <s v="2024-08-13T17:03:04"/>
    <x v="7"/>
    <s v="2024"/>
    <x v="0"/>
    <x v="134"/>
    <x v="134"/>
    <s v="SCS160714Q78"/>
    <s v="SADCAL CONSULTORIA Y SOLUCIONES INTEGRALES"/>
    <s v="PUE"/>
    <s v="04"/>
    <s v="G03"/>
    <s v="MXN"/>
    <n v="1"/>
    <x v="1"/>
    <s v="|- Collar de Recuperación para Perro"/>
    <s v="238.79"/>
    <n v="238.79"/>
    <n v="238.79"/>
    <n v="0"/>
    <n v="0"/>
    <n v="0"/>
    <n v="38.21"/>
    <n v="0"/>
    <n v="0"/>
    <n v="0"/>
    <n v="0"/>
    <n v="0"/>
    <n v="277"/>
    <m/>
  </r>
  <r>
    <s v="202408-I_E-CAVA690802-A5513.xml"/>
    <s v="4.0"/>
    <s v="I"/>
    <s v="A"/>
    <s v="5513"/>
    <s v="A5513"/>
    <s v="823bebc2-760e-4141-b473-dfa83e7053c6"/>
    <s v="2024-08-31T12:46:07"/>
    <x v="7"/>
    <s v="2024"/>
    <x v="1"/>
    <x v="135"/>
    <x v="135"/>
    <s v="SCS160714Q78"/>
    <s v="SADCAL CONSULTORIA Y SOLUCIONES INTEGRALES"/>
    <s v="PUE"/>
    <s v="01"/>
    <s v="G03"/>
    <s v="MXN"/>
    <n v="1"/>
    <x v="0"/>
    <s v="|- PLACA 2-U INT  |- TOMA USB  |- LAMPARA DE LED  16W 6500°  |- DOWN LINHT 18W FLWT 6500K  |- TIMBRE INALAMBRICO 20 TON  |- REFLECTOR DE LEDS 50W 6500°  |- FOTOCELDA 115V  |- SENSOR DE MOVIMIENTO 360°"/>
    <s v="3442.25"/>
    <n v="3442.25"/>
    <n v="3442.25"/>
    <n v="0"/>
    <n v="0"/>
    <n v="0"/>
    <n v="550.75"/>
    <n v="0"/>
    <n v="0"/>
    <n v="0"/>
    <n v="0"/>
    <n v="0"/>
    <n v="3993"/>
    <m/>
  </r>
  <r>
    <s v="202408-I_E-CCF121101-C23267653.xml"/>
    <s v="4.0"/>
    <s v="I"/>
    <s v="C"/>
    <s v="23267653"/>
    <s v="C23267653"/>
    <s v="692E123F-E4DD-4BD5-A1ED-B3A70E03FC0C"/>
    <s v="2024-08-13T15:13:59"/>
    <x v="7"/>
    <s v="2024"/>
    <x v="0"/>
    <x v="67"/>
    <x v="67"/>
    <s v="SCS160714Q78"/>
    <s v="SADCAL CONSULTORIA Y SOLUCIONES INTEGRALES"/>
    <s v="PUE"/>
    <s v="04"/>
    <s v="G03"/>
    <s v="MXN"/>
    <n v="1"/>
    <x v="1"/>
    <s v="|- TOALLA LA JOSEFINA 1 PZA  |- CALCETA WILSON 6 PR"/>
    <s v="304.31"/>
    <n v="304.31"/>
    <n v="304.31"/>
    <n v="0"/>
    <n v="0"/>
    <n v="0"/>
    <n v="48.69"/>
    <n v="0"/>
    <n v="0"/>
    <n v="0"/>
    <n v="0"/>
    <n v="0"/>
    <n v="353"/>
    <m/>
  </r>
  <r>
    <s v="202408-I_E-CFC110121-FV.xml"/>
    <s v="4.0"/>
    <s v="I"/>
    <s v="FV"/>
    <s v=""/>
    <s v="FV"/>
    <s v="B27C9014-1183-4461-AECD-79464316FA21"/>
    <s v="2024-08-06T20:00:08"/>
    <x v="7"/>
    <s v="2024"/>
    <x v="0"/>
    <x v="26"/>
    <x v="26"/>
    <s v="SCS160714Q78"/>
    <s v="SADCAL CONSULTORIA Y SOLUCIONES INTEGRALES"/>
    <s v="PUE"/>
    <s v="04"/>
    <s v="G03"/>
    <s v="MXN"/>
    <n v="1"/>
    <x v="1"/>
    <s v="|- TREDA ORAL 20 TAB 2368  |- SILKA MEDIC GEL 30 G GEL 5398"/>
    <s v="321.00"/>
    <n v="321"/>
    <n v="0"/>
    <n v="0"/>
    <n v="0"/>
    <n v="288"/>
    <n v="0"/>
    <n v="0"/>
    <n v="0"/>
    <n v="0"/>
    <n v="0"/>
    <n v="0"/>
    <n v="288"/>
    <m/>
  </r>
  <r>
    <s v="202408-I_E-DLI931201-LWFM2463729.xml"/>
    <s v="4.0"/>
    <s v="I"/>
    <s v="LWFM"/>
    <s v="2463729"/>
    <s v="LWFM2463729"/>
    <s v="03C97F0E-23F5-5157-AB58-9EBEFF00F36F"/>
    <s v="2024-08-20T22:24:11"/>
    <x v="7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8-I_E-DLI931201-LWFM2463978.xml"/>
    <s v="4.0"/>
    <s v="I"/>
    <s v="LWFM"/>
    <s v="2463978"/>
    <s v="LWFM2463978"/>
    <s v="875AE501-3A55-5BEB-B575-2E97201A7689"/>
    <s v="2024-08-21T23:41:06"/>
    <x v="7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279.31"/>
    <n v="279.31"/>
    <n v="279.31"/>
    <n v="0"/>
    <n v="0"/>
    <n v="0"/>
    <n v="44.69"/>
    <n v="0"/>
    <n v="0"/>
    <n v="0"/>
    <n v="0"/>
    <n v="0"/>
    <n v="324"/>
    <m/>
  </r>
  <r>
    <s v="202408-I_E-DLI931201-LWFM2463979.xml"/>
    <s v="4.0"/>
    <s v="I"/>
    <s v="LWFM"/>
    <s v="2463979"/>
    <s v="LWFM2463979"/>
    <s v="775C679E-AAD0-5646-8773-2A8A6AFFABBA"/>
    <s v="2024-08-21T23:42:06"/>
    <x v="7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8-I_E-DLI931201-LWFM2465566.xml"/>
    <s v="4.0"/>
    <s v="I"/>
    <s v="LWFM"/>
    <s v="2465566"/>
    <s v="LWFM2465566"/>
    <s v="5E7C3E28-9A91-5878-AE46-CC8111F292CD"/>
    <s v="2024-08-27T17:46:08"/>
    <x v="7"/>
    <s v="2024"/>
    <x v="1"/>
    <x v="3"/>
    <x v="3"/>
    <s v="SCS160714Q78"/>
    <s v="SADCAL CONSULTORIA Y SOLUCIONES INTEGRALES"/>
    <s v="PPD"/>
    <s v="99"/>
    <s v="G03"/>
    <s v="MXN"/>
    <n v="1"/>
    <x v="1"/>
    <s v="|- EXT 2 A OS ELECTRONICA TV"/>
    <s v="1120.48"/>
    <n v="1120.48"/>
    <n v="1120.48"/>
    <n v="0"/>
    <n v="0"/>
    <n v="0"/>
    <n v="179.28"/>
    <n v="0"/>
    <n v="0"/>
    <n v="0"/>
    <n v="0"/>
    <n v="0"/>
    <n v="1299.76"/>
    <m/>
  </r>
  <r>
    <s v="202408-I_E-DLI931201-LWFM2465568.xml"/>
    <s v="4.0"/>
    <s v="I"/>
    <s v="LWFM"/>
    <s v="2465568"/>
    <s v="LWFM2465568"/>
    <s v="7C65B617-53EA-5662-8108-09C3A943F639"/>
    <s v="2024-08-27T17:47:24"/>
    <x v="7"/>
    <s v="2024"/>
    <x v="1"/>
    <x v="3"/>
    <x v="3"/>
    <s v="SCS160714Q78"/>
    <s v="SADCAL CONSULTORIA Y SOLUCIONES INTEGRALES"/>
    <s v="PPD"/>
    <s v="99"/>
    <s v="G03"/>
    <s v="MXN"/>
    <n v="1"/>
    <x v="1"/>
    <s v="|- 50QD6N PANTALLA 4K UHD HISENSE, 50"/>
    <s v="8003.45"/>
    <n v="8003.45"/>
    <n v="6002.59"/>
    <n v="0"/>
    <n v="0"/>
    <n v="0"/>
    <n v="960.41"/>
    <n v="0"/>
    <n v="0"/>
    <n v="0"/>
    <n v="0"/>
    <n v="0"/>
    <n v="6963"/>
    <m/>
  </r>
  <r>
    <s v="202408-I_E-DLI931201-LWFM2465570.xml"/>
    <s v="4.0"/>
    <s v="I"/>
    <s v="LWFM"/>
    <s v="2465570"/>
    <s v="LWFM2465570"/>
    <s v="C9F0A0DA-1645-595B-9D9B-FCEC2E56BC6B"/>
    <s v="2024-08-27T17:48:01"/>
    <x v="7"/>
    <s v="2024"/>
    <x v="0"/>
    <x v="3"/>
    <x v="3"/>
    <s v="SCS160714Q78"/>
    <s v="SADCAL CONSULTORIA Y SOLUCIONES INTEGRALES"/>
    <s v="PUE"/>
    <s v="01"/>
    <s v="G03"/>
    <s v="MXN"/>
    <n v="1"/>
    <x v="1"/>
    <s v="|- BOCINA PORT TIL JBL JBLCHARGE5GR, GRIS"/>
    <s v="3188.79"/>
    <n v="3188.79"/>
    <n v="2869.91"/>
    <n v="0"/>
    <n v="0"/>
    <n v="0"/>
    <n v="459.19"/>
    <n v="0"/>
    <n v="0"/>
    <n v="0"/>
    <n v="0"/>
    <n v="0"/>
    <n v="3329.1"/>
    <m/>
  </r>
  <r>
    <s v="202408-I_E-DSA130408-TER74015474.xml"/>
    <s v="4.0"/>
    <s v="I"/>
    <s v="TER"/>
    <s v="74015474"/>
    <s v="TER74015474"/>
    <s v="4958CB3A-A599-5B06-ACF0-AEB667EB25A2"/>
    <s v="2024-08-05T23:35:56"/>
    <x v="7"/>
    <s v="2024"/>
    <x v="0"/>
    <x v="136"/>
    <x v="136"/>
    <s v="SCS160714Q78"/>
    <s v="SADCAL CONSULTORIA Y SOLUCIONES INTEGRALES"/>
    <s v="PUE"/>
    <s v="04"/>
    <s v="G03"/>
    <s v="MXN"/>
    <n v="1"/>
    <x v="1"/>
    <s v="|- Tarifa"/>
    <s v="189.63"/>
    <n v="189.63"/>
    <n v="189.63"/>
    <n v="0"/>
    <n v="0"/>
    <n v="0"/>
    <n v="30.34"/>
    <n v="0"/>
    <n v="0"/>
    <n v="0"/>
    <n v="0"/>
    <n v="0"/>
    <n v="219.97"/>
    <m/>
  </r>
  <r>
    <s v="202408-I_E-FAR000207-WFAC234431.xml"/>
    <s v="4.0"/>
    <s v="I"/>
    <s v="WFAC"/>
    <s v="234431"/>
    <s v="WFAC234431"/>
    <s v="0760322B-78A8-4597-A0B3-C63F27DF3E85"/>
    <s v="2024-08-03T08:26:00"/>
    <x v="7"/>
    <s v="2024"/>
    <x v="0"/>
    <x v="15"/>
    <x v="15"/>
    <s v="SCS160714Q78"/>
    <s v="SADCAL CONSULTORIA Y SOLUCIONES INTEGRALES"/>
    <s v="PUE"/>
    <s v="04"/>
    <s v="G03"/>
    <s v="MXN"/>
    <n v="1"/>
    <x v="1"/>
    <s v="|- ELECT ORA LIM 500ML  |- ELECT ORA UVA 500ML  |- ELEC MORA AZUL 500ML"/>
    <s v="66.00"/>
    <n v="66"/>
    <n v="0"/>
    <n v="0"/>
    <n v="0"/>
    <n v="62.01"/>
    <n v="0"/>
    <n v="0"/>
    <n v="0"/>
    <n v="0"/>
    <n v="0"/>
    <n v="0"/>
    <n v="62.01"/>
    <m/>
  </r>
  <r>
    <s v="202408-I_E-FAR000207-WFAC234830.xml"/>
    <s v="4.0"/>
    <s v="I"/>
    <s v="WFAC"/>
    <s v="234830"/>
    <s v="WFAC234830"/>
    <s v="81C9469E-3728-4860-B47F-B6BD54F32744"/>
    <s v="2024-08-06T17:05:05"/>
    <x v="7"/>
    <s v="2024"/>
    <x v="0"/>
    <x v="15"/>
    <x v="15"/>
    <s v="SCS160714Q78"/>
    <s v="SADCAL CONSULTORIA Y SOLUCIONES INTEGRALES"/>
    <s v="PUE"/>
    <s v="01"/>
    <s v="G03"/>
    <s v="MXN"/>
    <n v="1"/>
    <x v="1"/>
    <s v="|- JERINGA P-INSULINA 1  |- JERINGA DESECHABLE 3  |- JERINGA DESECHABLE 5"/>
    <s v="65.52"/>
    <n v="65.52"/>
    <n v="65.52"/>
    <n v="0"/>
    <n v="0"/>
    <n v="0"/>
    <n v="10.48"/>
    <n v="0"/>
    <n v="0"/>
    <n v="0"/>
    <n v="0"/>
    <n v="0"/>
    <n v="76"/>
    <m/>
  </r>
  <r>
    <s v="202408-I_E-FAR000207-WFAC235502.xml"/>
    <s v="4.0"/>
    <s v="I"/>
    <s v="WFAC"/>
    <s v="235502"/>
    <s v="WFAC235502"/>
    <s v="9BEB3B65-71E5-45D6-B630-76573B34261D"/>
    <s v="2024-08-21T20:44:40"/>
    <x v="7"/>
    <s v="2024"/>
    <x v="0"/>
    <x v="15"/>
    <x v="15"/>
    <s v="SCS160714Q78"/>
    <s v="SADCAL CONSULTORIA Y SOLUCIONES INTEGRALES"/>
    <s v="PUE"/>
    <s v="04"/>
    <s v="G03"/>
    <s v="MXN"/>
    <n v="1"/>
    <x v="1"/>
    <s v="|- AMBROXOL-DEXT 225-22  |- AC ASCORBICO-ZINC 10"/>
    <s v="205.00"/>
    <n v="205"/>
    <n v="0"/>
    <n v="0"/>
    <n v="0"/>
    <n v="184.5"/>
    <n v="0"/>
    <n v="0"/>
    <n v="0"/>
    <n v="0"/>
    <n v="0"/>
    <n v="0"/>
    <n v="184.5"/>
    <m/>
  </r>
  <r>
    <s v="202408-I_E-FAR000207-WFAC235672.xml"/>
    <s v="4.0"/>
    <s v="I"/>
    <s v="WFAC"/>
    <s v="235672"/>
    <s v="WFAC235672"/>
    <s v="01DC9B99-605A-43C2-8A54-E2CA110B4225"/>
    <s v="2024-08-21T20:45:57"/>
    <x v="7"/>
    <s v="2024"/>
    <x v="0"/>
    <x v="15"/>
    <x v="15"/>
    <s v="SCS160714Q78"/>
    <s v="SADCAL CONSULTORIA Y SOLUCIONES INTEGRALES"/>
    <s v="PUE"/>
    <s v="04"/>
    <s v="G03"/>
    <s v="MXN"/>
    <n v="1"/>
    <x v="1"/>
    <s v="|- AMBROXOL-DEXT 225-22  |- CARAMELOS SIMILYPTUS  |- DEXT-GUAI 120ML AD"/>
    <s v="87.97"/>
    <n v="87.97"/>
    <n v="18.97"/>
    <n v="0"/>
    <n v="0"/>
    <n v="69"/>
    <n v="3.04"/>
    <n v="0"/>
    <n v="0"/>
    <n v="0"/>
    <n v="0"/>
    <n v="0"/>
    <n v="91.01"/>
    <m/>
  </r>
  <r>
    <s v="202408-I_E-FRP890718-B220823.xml"/>
    <s v="4.0"/>
    <s v="I"/>
    <s v="B"/>
    <s v="220823"/>
    <s v="B220823"/>
    <s v="DDA4E871-07EC-49C1-AA16-6CB886CDD35D"/>
    <s v="2024-08-02T11:40:50"/>
    <x v="7"/>
    <s v="2024"/>
    <x v="1"/>
    <x v="117"/>
    <x v="117"/>
    <s v="SCS160714Q78"/>
    <s v="SADCAL CONSULTORIA Y SOLUCIONES INTEGRALES"/>
    <s v="PUE"/>
    <s v="28"/>
    <s v="G03"/>
    <s v="MXN"/>
    <n v="1"/>
    <x v="0"/>
    <s v="|- TAQUETE DE PLASTICO   3-8  (AZUL)  THORSMAN  |- BROCA P-CONCRETO 3-8  * 6&quot; 890612 GREENFIELD  |- PIJA HEXAGONAL PUNTA DE BROCA 1-4  *  2&quot;"/>
    <s v="162.55"/>
    <n v="162.55000000000001"/>
    <n v="162.55000000000001"/>
    <n v="0"/>
    <n v="0"/>
    <n v="0"/>
    <n v="26.01"/>
    <n v="0"/>
    <n v="0"/>
    <n v="0"/>
    <n v="0"/>
    <n v="0"/>
    <n v="188.56"/>
    <m/>
  </r>
  <r>
    <s v="202408-I_E-FRP890718-B220884.xml"/>
    <s v="4.0"/>
    <s v="I"/>
    <s v="B"/>
    <s v="220884"/>
    <s v="B220884"/>
    <s v="818B2A37-A57E-4432-A2EF-7AE713D9A366"/>
    <s v="2024-08-03T09:43:19"/>
    <x v="7"/>
    <s v="2024"/>
    <x v="1"/>
    <x v="117"/>
    <x v="117"/>
    <s v="SCS160714Q78"/>
    <s v="SADCAL CONSULTORIA Y SOLUCIONES INTEGRALES"/>
    <s v="PUE"/>
    <s v="01"/>
    <s v="G03"/>
    <s v="MXN"/>
    <n v="1"/>
    <x v="0"/>
    <s v="|- PIJA C-EXTRAPLANA P-BROCA 8 * 1  KLATH  |- PIJA C-EXTRAPLANA P-BROCA 8 * 3-4  KLATH"/>
    <s v="90.99"/>
    <n v="90.99"/>
    <n v="90.99"/>
    <n v="0"/>
    <n v="0"/>
    <n v="0"/>
    <n v="14.56"/>
    <n v="0"/>
    <n v="0"/>
    <n v="0"/>
    <n v="0"/>
    <n v="0"/>
    <n v="105.55"/>
    <m/>
  </r>
  <r>
    <s v="202408-I_E-GOVG750224-A12585.xml"/>
    <s v="4.0"/>
    <s v="I"/>
    <s v="A"/>
    <s v="12585"/>
    <s v="A12585"/>
    <s v="2fa69e17-1b02-453b-9fdb-c35e92ecd135"/>
    <s v="2024-08-06T14:59:37"/>
    <x v="7"/>
    <s v="2024"/>
    <x v="1"/>
    <x v="137"/>
    <x v="137"/>
    <s v="SCS160714Q78"/>
    <s v="SADCAL CONSULTORIA Y SOLUCIONES INTEGRALES"/>
    <s v="PUE"/>
    <s v="01"/>
    <s v="G03"/>
    <s v="MXN"/>
    <n v="1"/>
    <x v="0"/>
    <s v="|- Desarmador cabinet 18x2-12 mango de acetato  |- Desarmador cabinet 18x4 mango de acetato  |- Guia de nylon para cable 15 m"/>
    <s v="118.97"/>
    <n v="118.97"/>
    <n v="118.97"/>
    <n v="0"/>
    <n v="0"/>
    <n v="0"/>
    <n v="19.03"/>
    <n v="0"/>
    <n v="0"/>
    <n v="0"/>
    <n v="0"/>
    <n v="0"/>
    <n v="138"/>
    <m/>
  </r>
  <r>
    <s v="202408-I_E-IEA120222-FFNZ7681.xml"/>
    <s v="4.0"/>
    <s v="I"/>
    <s v="FFNZ"/>
    <s v="7681"/>
    <s v="FFNZ7681"/>
    <s v="D98E3605-1F40-4423-A11F-2D181CCC9C33"/>
    <s v="2024-08-20T22:26:00"/>
    <x v="7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63.79"/>
    <n v="263.79000000000002"/>
    <n v="22.42"/>
    <n v="0"/>
    <n v="0"/>
    <n v="0"/>
    <n v="3.59"/>
    <n v="0"/>
    <n v="0"/>
    <n v="0"/>
    <n v="0"/>
    <n v="0"/>
    <n v="306"/>
    <n v="279.99"/>
  </r>
  <r>
    <s v="202408-I_E-IRA060907-MCHII18926.xml"/>
    <s v="4.0"/>
    <s v="I"/>
    <s v="MCHII"/>
    <s v="18926"/>
    <s v="MCHII18926"/>
    <s v="cb76adfd-031e-439c-910e-be33013379ce"/>
    <s v="2024-08-19T14:10:24"/>
    <x v="7"/>
    <s v="2024"/>
    <x v="1"/>
    <x v="17"/>
    <x v="17"/>
    <s v="SCS160714Q78"/>
    <s v="SADCAL CONSULTORIA Y SOLUCIONES INTEGRALES"/>
    <s v="PUE"/>
    <s v="01"/>
    <s v="G03"/>
    <s v="MXN"/>
    <n v="1"/>
    <x v="0"/>
    <s v="|- 32011.MAGNA"/>
    <s v="346.08"/>
    <n v="346.08"/>
    <n v="337"/>
    <n v="0"/>
    <n v="0"/>
    <n v="0"/>
    <n v="53.92"/>
    <n v="9.08"/>
    <n v="0"/>
    <n v="0"/>
    <n v="0"/>
    <n v="0"/>
    <n v="400"/>
    <m/>
  </r>
  <r>
    <s v="202408-I_E-LPS061003-FV34573.xml"/>
    <s v="4.0"/>
    <s v="I"/>
    <s v="FV"/>
    <s v="34573"/>
    <s v="FV34573"/>
    <s v="9254EF2F-4AD0-4BB2-A814-568AA562129D"/>
    <s v="2024-08-12T12:04:40"/>
    <x v="7"/>
    <s v="2024"/>
    <x v="1"/>
    <x v="138"/>
    <x v="138"/>
    <s v="SCS160714Q78"/>
    <s v="SADCAL CONSULTORIA Y SOLUCIONES INTEGRALES"/>
    <s v="PUE"/>
    <s v="01"/>
    <s v="G03"/>
    <s v="MXN"/>
    <n v="1"/>
    <x v="0"/>
    <s v="|- 195-60R14 FIREHAWK 900 86H FR788  |- MONTAJE DE AUTO  |- BALANCEO DE AUTO  |- BARRA ECOVERMAR ADH 3 X 1-A ADHESIVO  |- VALVULA TR-413 STD  |- CILINDROS DE REGALO CODIGO NO APLICA GARANTIA GOLPE Y CORTE SOLO DEFECTO DE FABRICACION EL CLIENTE SE LLEVA SU LLANTA DE USO."/>
    <s v="1775.86"/>
    <n v="1775.86"/>
    <n v="1775.86"/>
    <n v="0"/>
    <n v="0"/>
    <n v="0"/>
    <n v="284.14"/>
    <n v="0"/>
    <n v="0"/>
    <n v="0"/>
    <n v="0"/>
    <n v="0"/>
    <n v="2060"/>
    <m/>
  </r>
  <r>
    <s v="202408-I_E-MACO871212-ROM2184.xml"/>
    <s v="4.0"/>
    <s v="I"/>
    <s v="ROM"/>
    <s v="2184"/>
    <s v="ROM2184"/>
    <s v="39716014-fc72-42a5-91f1-2ae89d3e35e6"/>
    <s v="2024-08-05T20:15:37"/>
    <x v="7"/>
    <s v="2024"/>
    <x v="0"/>
    <x v="139"/>
    <x v="139"/>
    <s v="SCS160714Q78"/>
    <s v="SADCAL CONSULTORIA Y SOLUCIONES INTEGRALES"/>
    <s v="PUE"/>
    <s v="04"/>
    <s v="G03"/>
    <s v="MXN"/>
    <n v="1"/>
    <x v="1"/>
    <s v="|- CONSUMO DE ALIMENTOS"/>
    <s v="799.14"/>
    <n v="799.14"/>
    <n v="61.33"/>
    <n v="0"/>
    <n v="0"/>
    <n v="0"/>
    <n v="9.81"/>
    <n v="0"/>
    <n v="0"/>
    <n v="0"/>
    <n v="0"/>
    <n v="0"/>
    <n v="837"/>
    <n v="765.86"/>
  </r>
  <r>
    <s v="202408-I_E-MOD041014-GV2403543.xml"/>
    <s v="4.0"/>
    <s v="I"/>
    <s v="GV240"/>
    <s v="3543"/>
    <s v="GV2403543"/>
    <s v="2edb76f3-81ca-8822-722b-aae7c0d942eb"/>
    <s v="2024-08-04T18:55:19"/>
    <x v="7"/>
    <s v="2024"/>
    <x v="1"/>
    <x v="140"/>
    <x v="140"/>
    <s v="SCS160714Q78"/>
    <s v="SADCAL CONSULTORIA Y SOLUCIONES INTEGRALES"/>
    <s v="PUE"/>
    <s v="28"/>
    <s v="G03"/>
    <s v="MXN"/>
    <n v="1"/>
    <x v="0"/>
    <s v="|- POLAR ARTICO EST, DAKOTA GRIS  |- MINK CUADROS 1.50, ALABAMA CAFE  |- TAPETE MULTIUSOS, REY  |- POLAR EST. INFANTIL, PERROS FRAN  |- TERGAL VOILE COCINERO 1.40 MTS,  |- Ajuste por redondeo"/>
    <s v="671.91"/>
    <n v="671.91"/>
    <n v="671.91"/>
    <n v="0"/>
    <n v="0"/>
    <n v="0"/>
    <n v="107.5"/>
    <n v="0"/>
    <n v="0"/>
    <n v="0"/>
    <n v="0"/>
    <n v="0"/>
    <n v="779.41"/>
    <m/>
  </r>
  <r>
    <s v="202408-I_E-NME110513-MOP160672.xml"/>
    <s v="4.0"/>
    <s v="I"/>
    <s v="MOP"/>
    <s v="160672"/>
    <s v="MOP160672"/>
    <s v="8E24309C-89A9-40BC-A1D7-D42280ED385B"/>
    <s v="2024-08-18T17:10:01"/>
    <x v="7"/>
    <s v="2024"/>
    <x v="0"/>
    <x v="141"/>
    <x v="141"/>
    <s v="SCS160714Q78"/>
    <s v="SADCAL CONSULTORIA Y SOLUCIONES INTEGRALES"/>
    <s v="PUE"/>
    <s v="04"/>
    <s v="G03"/>
    <s v="MXN"/>
    <n v="1"/>
    <x v="1"/>
    <s v="|- (Streaming Services  2024-07-06 B2C-20240707115343203458 )"/>
    <s v="257.76"/>
    <n v="257.76"/>
    <n v="257.76"/>
    <n v="0"/>
    <n v="0"/>
    <n v="0"/>
    <n v="41.24"/>
    <n v="0"/>
    <n v="0"/>
    <n v="0"/>
    <n v="0"/>
    <n v="0"/>
    <n v="299"/>
    <m/>
  </r>
  <r>
    <s v="202408-I_E-NME110513-MOP162094.xml"/>
    <s v="4.0"/>
    <s v="I"/>
    <s v="MOP"/>
    <s v="162094"/>
    <s v="MOP162094"/>
    <s v="BBC9E0DF-DF60-4474-88A6-B955D6145CD6"/>
    <s v="2024-08-29T16:22:20"/>
    <x v="7"/>
    <s v="2024"/>
    <x v="0"/>
    <x v="141"/>
    <x v="141"/>
    <s v="SCS160714Q78"/>
    <s v="SADCAL CONSULTORIA Y SOLUCIONES INTEGRALES"/>
    <s v="PUE"/>
    <s v="04"/>
    <s v="G03"/>
    <s v="MXN"/>
    <n v="1"/>
    <x v="1"/>
    <s v="|- (Streaming Services  2024-08-18 B2C-20240819115449626624 )"/>
    <s v="257.76"/>
    <n v="257.76"/>
    <n v="257.76"/>
    <n v="0"/>
    <n v="0"/>
    <n v="0"/>
    <n v="41.24"/>
    <n v="0"/>
    <n v="0"/>
    <n v="0"/>
    <n v="0"/>
    <n v="0"/>
    <n v="299"/>
    <m/>
  </r>
  <r>
    <s v="202408-I_E-NWM970924-IBAEV270212.xml"/>
    <s v="4.0"/>
    <s v="I"/>
    <s v="IBAEV"/>
    <s v="270212"/>
    <s v="IBAEV270212"/>
    <s v="1C13ACD5-2B52-4BD2-9DA4-C8633B359C35"/>
    <s v="2024-08-01T08:40:50"/>
    <x v="7"/>
    <s v="2024"/>
    <x v="0"/>
    <x v="5"/>
    <x v="5"/>
    <s v="SCS160714Q78"/>
    <s v="SADCAL CONSULTORIA Y SOLUCIONES INTEGRALES"/>
    <s v="PUE"/>
    <s v="04"/>
    <s v="G03"/>
    <s v="MXN"/>
    <n v="1"/>
    <x v="1"/>
    <s v="|- MOUSE ALAMBR  |- MEDICASP SH  |- E DOMICILIO  |- ZOTE BARRA  |- TALCO"/>
    <s v="456.71"/>
    <n v="456.71"/>
    <n v="298.70999999999998"/>
    <n v="0"/>
    <n v="0"/>
    <n v="158"/>
    <n v="47.79"/>
    <n v="0"/>
    <n v="0"/>
    <n v="0"/>
    <n v="0"/>
    <n v="0"/>
    <n v="504.5"/>
    <m/>
  </r>
  <r>
    <s v="202408-I_E-NWM970924-IBAEV271061.xml"/>
    <s v="4.0"/>
    <s v="I"/>
    <s v="IBAEV"/>
    <s v="271061"/>
    <s v="IBAEV271061"/>
    <s v="1DB4CF24-40A2-4F2D-B9C1-7BFFC88A5F17"/>
    <s v="2024-08-21T22:37:31"/>
    <x v="7"/>
    <s v="2024"/>
    <x v="0"/>
    <x v="5"/>
    <x v="5"/>
    <s v="SCS160714Q78"/>
    <s v="SADCAL CONSULTORIA Y SOLUCIONES INTEGRALES"/>
    <s v="PUE"/>
    <s v="04"/>
    <s v="G03"/>
    <s v="MXN"/>
    <n v="1"/>
    <x v="1"/>
    <s v="|- ARENA BOB  |- ARENA GATO  |- E DOMICILIO"/>
    <s v="498.28"/>
    <n v="498.28"/>
    <n v="498.28"/>
    <n v="0"/>
    <n v="0"/>
    <n v="0"/>
    <n v="79.72"/>
    <n v="0"/>
    <n v="0"/>
    <n v="0"/>
    <n v="0"/>
    <n v="0"/>
    <n v="578"/>
    <m/>
  </r>
  <r>
    <s v="202408-I_E-NWM970924-IBAEV271668.xml"/>
    <s v="4.0"/>
    <s v="I"/>
    <s v="IBAEV"/>
    <s v="271668"/>
    <s v="IBAEV271668"/>
    <s v="525EC5B6-6A67-4A42-9382-C8729E2050FF"/>
    <s v="2024-08-30T14:41:56"/>
    <x v="7"/>
    <s v="2024"/>
    <x v="0"/>
    <x v="5"/>
    <x v="5"/>
    <s v="SCS160714Q78"/>
    <s v="SADCAL CONSULTORIA Y SOLUCIONES INTEGRALES"/>
    <s v="PUE"/>
    <s v="04"/>
    <s v="G03"/>
    <s v="MXN"/>
    <n v="1"/>
    <x v="1"/>
    <s v="|- E DOMICILIO  |- H24 LRP 12  |- ARENA BOB  |- MEM MSD64G"/>
    <s v="355.17"/>
    <n v="355.17"/>
    <n v="355.17"/>
    <n v="0"/>
    <n v="0"/>
    <n v="0"/>
    <n v="56.83"/>
    <n v="0"/>
    <n v="0"/>
    <n v="0"/>
    <n v="0"/>
    <n v="0"/>
    <n v="412"/>
    <m/>
  </r>
  <r>
    <s v="202408-I_E-NWM970924-IBAII208750.xml"/>
    <s v="4.0"/>
    <s v="I"/>
    <s v="IBAII"/>
    <s v="208750"/>
    <s v="IBAII208750"/>
    <s v="35BF2B20-6F63-4965-99D2-529BDA94EA04"/>
    <s v="2024-08-29T13:28:21"/>
    <x v="7"/>
    <s v="2024"/>
    <x v="1"/>
    <x v="5"/>
    <x v="5"/>
    <s v="SCS160714Q78"/>
    <s v="SADCAL CONSULTORIA Y SOLUCIONES INTEGRALES"/>
    <s v="PUE"/>
    <s v="28"/>
    <s v="G03"/>
    <s v="MXN"/>
    <n v="1"/>
    <x v="1"/>
    <s v="|- ACUMULADOR"/>
    <s v="2404.31"/>
    <n v="2404.31"/>
    <n v="2404.31"/>
    <n v="0"/>
    <n v="0"/>
    <n v="0"/>
    <n v="384.69"/>
    <n v="0"/>
    <n v="0"/>
    <n v="0"/>
    <n v="0"/>
    <n v="0"/>
    <n v="2789"/>
    <m/>
  </r>
  <r>
    <s v="202408-I_E-NWM970924-ICAGB581999.xml"/>
    <s v="4.0"/>
    <s v="I"/>
    <s v="ICAGB"/>
    <s v="581999"/>
    <s v="ICAGB581999"/>
    <s v="CBF13A2B-A6D1-455B-AAE9-D686810786C6"/>
    <s v="2024-08-21T22:38:56"/>
    <x v="7"/>
    <s v="2024"/>
    <x v="0"/>
    <x v="5"/>
    <x v="5"/>
    <s v="SCS160714Q78"/>
    <s v="SADCAL CONSULTORIA Y SOLUCIONES INTEGRALES"/>
    <s v="PUE"/>
    <s v="04"/>
    <s v="G03"/>
    <s v="MXN"/>
    <n v="1"/>
    <x v="1"/>
    <s v="|- FLETE PREVTA  |- MM 27K FORMU"/>
    <s v="1111.18"/>
    <n v="1111.18"/>
    <n v="1111.18"/>
    <n v="0"/>
    <n v="0"/>
    <n v="0"/>
    <n v="177.79"/>
    <n v="0"/>
    <n v="0"/>
    <n v="0"/>
    <n v="0"/>
    <n v="0"/>
    <n v="1288.97"/>
    <m/>
  </r>
  <r>
    <s v="202408-I_E-NWM970924-IWADI1123487.xml"/>
    <s v="4.0"/>
    <s v="I"/>
    <s v="IWADI"/>
    <s v="1123487"/>
    <s v="IWADI1123487"/>
    <s v="A3FBB6BF-FC1F-4FD7-B885-A6FD369DE5C7"/>
    <s v="2024-08-16T12:50:14"/>
    <x v="7"/>
    <s v="2024"/>
    <x v="1"/>
    <x v="5"/>
    <x v="5"/>
    <s v="SCS160714Q78"/>
    <s v="SADCAL CONSULTORIA Y SOLUCIONES INTEGRALES"/>
    <s v="PUE"/>
    <s v="28"/>
    <s v="G03"/>
    <s v="MXN"/>
    <n v="1"/>
    <x v="1"/>
    <s v="|- MANGUERA 25M  |- CONEXION  |- PRETUL PISTO"/>
    <s v="385.34"/>
    <n v="385.34"/>
    <n v="385.34"/>
    <n v="0"/>
    <n v="0"/>
    <n v="0"/>
    <n v="61.66"/>
    <n v="0"/>
    <n v="0"/>
    <n v="0"/>
    <n v="0"/>
    <n v="0"/>
    <n v="447"/>
    <m/>
  </r>
  <r>
    <s v="202408-I_E-NWM970924-IWAJT674697.xml"/>
    <s v="4.0"/>
    <s v="I"/>
    <s v="IWAJT"/>
    <s v="674697"/>
    <s v="IWAJT674697"/>
    <s v="B22BE094-1AC2-45A0-AA6C-D6507D07DB20"/>
    <s v="2024-08-03T10:19:35"/>
    <x v="7"/>
    <s v="2024"/>
    <x v="0"/>
    <x v="5"/>
    <x v="5"/>
    <s v="SCS160714Q78"/>
    <s v="SADCAL CONSULTORIA Y SOLUCIONES INTEGRALES"/>
    <s v="PUE"/>
    <s v="04"/>
    <s v="G03"/>
    <s v="MXN"/>
    <n v="1"/>
    <x v="1"/>
    <s v="|- TRANSPORTADO"/>
    <s v="602.59"/>
    <n v="602.59"/>
    <n v="602.59"/>
    <n v="0"/>
    <n v="0"/>
    <n v="0"/>
    <n v="96.41"/>
    <n v="0"/>
    <n v="0"/>
    <n v="0"/>
    <n v="0"/>
    <n v="0"/>
    <n v="699"/>
    <m/>
  </r>
  <r>
    <s v="202408-I_E-ODM950324-POSM7021347.xml"/>
    <s v="4.0"/>
    <s v="I"/>
    <s v="POSM"/>
    <s v="7021347"/>
    <s v="POSM7021347"/>
    <s v="15E91DFF-91C2-C643-B350-A797F34B83CD"/>
    <s v="2024-08-10T16:02:50"/>
    <x v="7"/>
    <s v="2024"/>
    <x v="0"/>
    <x v="142"/>
    <x v="142"/>
    <s v="SCS160714Q78"/>
    <s v="SADCAL CONSULTORIA Y SOLUCIONES INTEGRALES"/>
    <s v="PUE"/>
    <s v="28"/>
    <s v="G03"/>
    <s v="MXN"/>
    <n v="1"/>
    <x v="1"/>
    <s v="|- RENTA INTERNET 1-2HR"/>
    <s v="12.93"/>
    <n v="12.93"/>
    <n v="9.6999999999999993"/>
    <n v="0"/>
    <n v="0"/>
    <n v="0"/>
    <n v="1.55"/>
    <n v="0"/>
    <n v="0"/>
    <n v="0"/>
    <n v="0"/>
    <n v="0"/>
    <n v="11.25"/>
    <m/>
  </r>
  <r>
    <s v="202408-I_E-PCO091020-W62748.xml"/>
    <s v="4.0"/>
    <s v="I"/>
    <s v="W"/>
    <s v="62748"/>
    <s v="W62748"/>
    <s v="b1c7ba8f-2a04-4407-b723-6ea5c308c1eb"/>
    <s v="2024-08-05T15:49:52"/>
    <x v="7"/>
    <s v="2024"/>
    <x v="1"/>
    <x v="85"/>
    <x v="85"/>
    <s v="SCS160714Q78"/>
    <s v="SADCAL CONSULTORIA Y SOLUCIONES INTEGRALES"/>
    <s v="PUE"/>
    <s v="28"/>
    <s v="G03"/>
    <s v="MXN"/>
    <n v="1"/>
    <x v="0"/>
    <s v="|- G SUPER"/>
    <s v="346.09"/>
    <n v="346.09"/>
    <n v="336.94"/>
    <n v="0"/>
    <n v="0"/>
    <n v="0"/>
    <n v="53.91"/>
    <n v="9.15"/>
    <n v="0"/>
    <n v="0"/>
    <n v="0"/>
    <n v="0"/>
    <n v="400"/>
    <m/>
  </r>
  <r>
    <s v="202408-I_E-PCZ071128-MEXAB3FAC000466525.xml"/>
    <s v="4.0"/>
    <s v="I"/>
    <s v="MEXAB"/>
    <s v="3FAC000466525"/>
    <s v="MEXAB3FAC000466525"/>
    <s v="62C2EA42-D422-4E59-9545-DB6C9D2DFA12"/>
    <s v="2024-08-03T10:23:08"/>
    <x v="7"/>
    <s v="2024"/>
    <x v="0"/>
    <x v="34"/>
    <x v="34"/>
    <s v="SCS160714Q78"/>
    <s v="SADCAL CONSULTORIA Y SOLUCIONES INTEGRALES"/>
    <s v="PUE"/>
    <s v="04"/>
    <s v="G03"/>
    <s v="MXN"/>
    <n v="1"/>
    <x v="1"/>
    <s v="|- ALIM GATINA POLLO 1-15 KG"/>
    <s v="927.90"/>
    <n v="927.9"/>
    <n v="927.9"/>
    <n v="0"/>
    <n v="0"/>
    <n v="0"/>
    <n v="148.5"/>
    <n v="0"/>
    <n v="0"/>
    <n v="0"/>
    <n v="0"/>
    <n v="0"/>
    <n v="1076.4000000000001"/>
    <m/>
  </r>
  <r>
    <s v="202408-I_E-RIPD920128-EXT1631.xml"/>
    <s v="4.0"/>
    <s v="I"/>
    <s v="EXT"/>
    <s v="1631"/>
    <s v="EXT1631"/>
    <s v="B9E2F742-78EE-4800-A55D-275B8718B0A8"/>
    <s v="2024-08-01T15:21:01"/>
    <x v="7"/>
    <s v="2024"/>
    <x v="1"/>
    <x v="143"/>
    <x v="143"/>
    <s v="SCS160714Q78"/>
    <s v="SADCAL CONSULTORIA Y SOLUCIONES INTEGRALES"/>
    <s v="PUE"/>
    <s v="28"/>
    <s v="G03"/>
    <s v="MXN"/>
    <n v="1"/>
    <x v="1"/>
    <s v="|- RALLADOR 4 CARAS  |- JABON MANOS BYE-BAC  |- CINTA TRASPARENTE CHICA  |- MECHUDO  |- PIOLA  |- EMBUDO  |- PIOLA  |- CINTA TRASPARENTE CHICA"/>
    <s v="1814.56"/>
    <n v="1814.56"/>
    <n v="1814.56"/>
    <n v="0"/>
    <n v="0"/>
    <n v="0"/>
    <n v="290.33"/>
    <n v="0"/>
    <n v="22.69"/>
    <n v="0"/>
    <n v="0"/>
    <n v="0"/>
    <n v="2082.1999999999998"/>
    <m/>
  </r>
  <r>
    <s v="202408-I_E-ROCF751117-FA14247.xml"/>
    <s v="4.0"/>
    <s v="I"/>
    <s v="FA"/>
    <s v="14247"/>
    <s v="FA14247"/>
    <s v="CB4FDFAE-45F9-D14E-BD39-6F0F08D834A0"/>
    <s v="2024-08-20T09:19:15"/>
    <x v="7"/>
    <s v="2024"/>
    <x v="1"/>
    <x v="144"/>
    <x v="144"/>
    <s v="SCS160714Q78"/>
    <s v="SADCAL CONSULTORIA Y SOLUCIONES INTEGRALES"/>
    <s v="PUE"/>
    <s v="28"/>
    <s v="G03"/>
    <s v="MXN"/>
    <n v="1"/>
    <x v="0"/>
    <s v="|- CEPILLO PARA IMPERMEABILIZAR (IXTLE)"/>
    <s v="256.04"/>
    <n v="256.04000000000002"/>
    <n v="256.04000000000002"/>
    <n v="0"/>
    <n v="0"/>
    <n v="0"/>
    <n v="40.96"/>
    <n v="0"/>
    <n v="0"/>
    <n v="0"/>
    <n v="0"/>
    <n v="0"/>
    <n v="297"/>
    <m/>
  </r>
  <r>
    <s v="202408-I_E-SBA000820-4BAR27703.xml"/>
    <s v="4.0"/>
    <s v="I"/>
    <s v="4BAR"/>
    <s v="27703"/>
    <s v="4BAR27703"/>
    <s v="7BC1CDC2-CE6F-4326-B3FA-2C1CF6BEF2F9"/>
    <s v="2024-08-21T09:16:05"/>
    <x v="7"/>
    <s v="2024"/>
    <x v="1"/>
    <x v="55"/>
    <x v="55"/>
    <s v="SCS160714Q78"/>
    <s v="SADCAL CONSULTORIA Y SOLUCIONES INTEGRALES"/>
    <s v="PUE"/>
    <s v="28"/>
    <s v="G03"/>
    <s v="MXN"/>
    <n v="1"/>
    <x v="0"/>
    <s v="|- 32011                MAGNA"/>
    <s v="432.68"/>
    <n v="432.68"/>
    <n v="420.75"/>
    <n v="0"/>
    <n v="0"/>
    <n v="0"/>
    <n v="67.319999999999993"/>
    <n v="11.93"/>
    <n v="0"/>
    <n v="0"/>
    <n v="0"/>
    <n v="0"/>
    <n v="500"/>
    <m/>
  </r>
  <r>
    <s v="202408-I_E-SBA000820-4BAR27843.xml"/>
    <s v="4.0"/>
    <s v="I"/>
    <s v="4BAR"/>
    <s v="27843"/>
    <s v="4BAR27843"/>
    <s v="0C395D3F-ABF4-49EA-B4AE-DF6B8893827D"/>
    <s v="2024-08-23T11:01:15"/>
    <x v="7"/>
    <s v="2024"/>
    <x v="1"/>
    <x v="55"/>
    <x v="55"/>
    <s v="SCS160714Q78"/>
    <s v="SADCAL CONSULTORIA Y SOLUCIONES INTEGRALES"/>
    <s v="PUE"/>
    <s v="01"/>
    <s v="G03"/>
    <s v="MXN"/>
    <n v="1"/>
    <x v="0"/>
    <s v="|- 32011                MAGNA"/>
    <s v="432.68"/>
    <n v="432.68"/>
    <n v="420.75"/>
    <n v="0"/>
    <n v="0"/>
    <n v="0"/>
    <n v="67.319999999999993"/>
    <n v="11.93"/>
    <n v="0"/>
    <n v="0"/>
    <n v="0"/>
    <n v="0"/>
    <n v="500"/>
    <m/>
  </r>
  <r>
    <s v="202408-I_E-SGT000310-4TEC23031.xml"/>
    <s v="4.0"/>
    <s v="I"/>
    <s v="4TEC"/>
    <s v="23031"/>
    <s v="4TEC23031"/>
    <s v="6F0C965C-8BF3-4C35-A178-6ABDB666B827"/>
    <s v="2024-08-26T11:01:37"/>
    <x v="7"/>
    <s v="2024"/>
    <x v="1"/>
    <x v="130"/>
    <x v="130"/>
    <s v="SCS160714Q78"/>
    <s v="SADCAL CONSULTORIA Y SOLUCIONES INTEGRALES"/>
    <s v="PUE"/>
    <s v="01"/>
    <s v="G03"/>
    <s v="MXN"/>
    <n v="1"/>
    <x v="0"/>
    <s v="|- 32011                MAGNA"/>
    <s v="259.6"/>
    <n v="259.60000000000002"/>
    <n v="252.5"/>
    <n v="0"/>
    <n v="0"/>
    <n v="0"/>
    <n v="40.4"/>
    <n v="7.1"/>
    <n v="0"/>
    <n v="0"/>
    <n v="0"/>
    <n v="0"/>
    <n v="300"/>
    <m/>
  </r>
  <r>
    <s v="202408-I_E-SHA080123-HWEB66075.xml"/>
    <s v="4.0"/>
    <s v="I"/>
    <s v="HWEB"/>
    <s v="66075"/>
    <s v="HWEB66075"/>
    <s v="7a26e59b-3076-42e6-8f96-acb090d5f6d8"/>
    <s v="2024-08-19T14:32:03"/>
    <x v="7"/>
    <s v="2024"/>
    <x v="1"/>
    <x v="145"/>
    <x v="145"/>
    <s v="SCS160714Q78"/>
    <s v="SADCAL CONSULTORIA Y SOLUCIONES INTEGRALES"/>
    <s v="PUE"/>
    <s v="28"/>
    <s v="G03"/>
    <s v="MXN"/>
    <n v="1"/>
    <x v="2"/>
    <s v="|- Magna"/>
    <s v="259.58"/>
    <n v="259.58"/>
    <n v="252.63"/>
    <n v="0"/>
    <n v="0"/>
    <n v="0"/>
    <n v="40.42"/>
    <n v="6.95"/>
    <n v="0"/>
    <n v="0"/>
    <n v="0"/>
    <n v="0"/>
    <n v="300"/>
    <m/>
  </r>
  <r>
    <s v="202408-I_E-SHE190630-FSSC248658.xml"/>
    <s v="4.0"/>
    <s v="I"/>
    <s v="FSSC"/>
    <s v="248658"/>
    <s v="FSSC248658"/>
    <s v="ABAE348D-B5D9-405B-8DF8-0A9BBDD526A4"/>
    <s v="2024-08-27T20:46:21"/>
    <x v="7"/>
    <s v="2024"/>
    <x v="0"/>
    <x v="7"/>
    <x v="7"/>
    <s v="SCS160714Q78"/>
    <s v="SADCAL CONSULTORIA Y SOLUCIONES INTEGRALES"/>
    <s v="PUE"/>
    <s v="28"/>
    <s v="G03"/>
    <s v="MXN"/>
    <n v="1"/>
    <x v="1"/>
    <s v="|- Alimentos preparados"/>
    <s v="256.03"/>
    <n v="256.02999999999997"/>
    <n v="19.59"/>
    <n v="0"/>
    <n v="0"/>
    <n v="0"/>
    <n v="3.13"/>
    <n v="0"/>
    <n v="0"/>
    <n v="0"/>
    <n v="0"/>
    <n v="0"/>
    <n v="267.29999999999995"/>
    <n v="244.58"/>
  </r>
  <r>
    <s v="202408-I_E-SKA040907-FESKA0000005501.xml"/>
    <s v="4.0"/>
    <s v="I"/>
    <s v="FESKA"/>
    <s v="0000005501"/>
    <s v="FESKA0000005501"/>
    <s v="8BE865B0-7428-4CFD-BF7C-6B13190BB964"/>
    <s v="2024-08-29T14:26:15"/>
    <x v="7"/>
    <s v="2024"/>
    <x v="1"/>
    <x v="146"/>
    <x v="146"/>
    <s v="SCS160714Q78"/>
    <s v="SADCAL CONSULTORIA Y SOLUCIONES INTEGRALES"/>
    <s v="PUE"/>
    <s v="01"/>
    <s v="G03"/>
    <s v="MXN"/>
    <n v="1"/>
    <x v="0"/>
    <s v="|- MAGNA TICKET 616249"/>
    <s v="259.57"/>
    <n v="259.57"/>
    <n v="252.69"/>
    <n v="0"/>
    <n v="0"/>
    <n v="0"/>
    <n v="40.43"/>
    <n v="6.88"/>
    <n v="0"/>
    <n v="0"/>
    <n v="0"/>
    <n v="0"/>
    <n v="300"/>
    <m/>
  </r>
  <r>
    <s v="202408-I_E-SLI010507-LYWB158897.xml"/>
    <s v="4.0"/>
    <s v="I"/>
    <s v="LYWB"/>
    <s v="158897"/>
    <s v="LYWB158897"/>
    <s v="87e378d0-494b-40ab-a001-a3af52da76b7"/>
    <s v="2024-08-09T11:01:50"/>
    <x v="7"/>
    <s v="2024"/>
    <x v="1"/>
    <x v="57"/>
    <x v="57"/>
    <s v="SCS160714Q78"/>
    <s v="SADCAL CONSULTORIA Y SOLUCIONES INTEGRALES"/>
    <s v="PUE"/>
    <s v="28"/>
    <s v="G03"/>
    <s v="MXN"/>
    <n v="1"/>
    <x v="0"/>
    <s v="|- Magna"/>
    <s v="432.67"/>
    <n v="432.67"/>
    <n v="420.81"/>
    <n v="0"/>
    <n v="0"/>
    <n v="0"/>
    <n v="67.33"/>
    <n v="11.86"/>
    <n v="0"/>
    <n v="0"/>
    <n v="0"/>
    <n v="0"/>
    <n v="500"/>
    <m/>
  </r>
  <r>
    <s v="202408-I_E-SSM860317-W462306.xml"/>
    <s v="4.0"/>
    <s v="I"/>
    <s v="W4"/>
    <s v="62306"/>
    <s v="W462306"/>
    <s v="cb8e85e5-8fe3-4d88-986f-386032ca24ff"/>
    <s v="2024-08-08T15:55:35"/>
    <x v="7"/>
    <s v="2024"/>
    <x v="1"/>
    <x v="147"/>
    <x v="147"/>
    <s v="SCS160714Q78"/>
    <s v="SADCAL CONSULTORIA Y SOLUCIONES INTEGRALES"/>
    <s v="PUE"/>
    <s v="28"/>
    <s v="G03"/>
    <s v="MXN"/>
    <n v="1"/>
    <x v="0"/>
    <s v="|- MAGNA"/>
    <s v="216.47"/>
    <n v="216.47"/>
    <n v="210.88"/>
    <n v="0"/>
    <n v="0"/>
    <n v="0"/>
    <n v="33.74"/>
    <n v="5.59"/>
    <n v="0"/>
    <n v="0"/>
    <n v="0"/>
    <n v="0"/>
    <n v="250.21"/>
    <m/>
  </r>
  <r>
    <s v="202408-I_E-TME840315-FMM130124080182043.xml"/>
    <s v="4.0"/>
    <s v="I"/>
    <s v="FMM"/>
    <s v="130124080182043"/>
    <s v="FMM130124080182043"/>
    <s v="dedf3fed-b3e2-4518-880f-7362287532e2"/>
    <s v="2024-08-25T20:08:48"/>
    <x v="7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8-I_E-TTB040915-AEC1136.xml"/>
    <s v="4.0"/>
    <s v="I"/>
    <s v="AEC"/>
    <s v="1136"/>
    <s v="AEC1136"/>
    <s v="F92353E8-64CD-11EF-B119-00155D014009"/>
    <s v="2024-08-27T17:42:06"/>
    <x v="7"/>
    <s v="2024"/>
    <x v="0"/>
    <x v="92"/>
    <x v="92"/>
    <s v="SCS160714Q78"/>
    <s v="SADCAL CONSULTORIA Y SOLUCIONES INTEGRALES"/>
    <s v="PUE"/>
    <s v="04"/>
    <s v="G03"/>
    <s v="MXN"/>
    <n v="1"/>
    <x v="1"/>
    <s v="|- Pastilla Desodorante Bano Impek  |- Servilletas Desechable Deluxe Cloudy  |- Hisopos Bambu Ecobella  |- Desechables Vaso Plastico 8oz Eco Picnic"/>
    <s v="77.59"/>
    <n v="77.59"/>
    <n v="77.59"/>
    <n v="0"/>
    <n v="0"/>
    <n v="0"/>
    <n v="12.41"/>
    <n v="0"/>
    <n v="0"/>
    <n v="0"/>
    <n v="0"/>
    <n v="0"/>
    <n v="90"/>
    <m/>
  </r>
  <r>
    <s v="202408-I_E-VLM970313-TPD920.xml"/>
    <s v="4.0"/>
    <s v="I"/>
    <s v="TPD"/>
    <s v="920"/>
    <s v="TPD920"/>
    <s v="ef504736-9916-40cc-ad74-87b39f02744b"/>
    <s v="2024-08-05T18:43:32"/>
    <x v="7"/>
    <s v="2024"/>
    <x v="0"/>
    <x v="148"/>
    <x v="148"/>
    <s v="SCS160714Q78"/>
    <s v="SADCAL CONSULTORIA Y SOLUCIONES INTEGRALES"/>
    <s v="PUE"/>
    <s v="04"/>
    <s v="G03"/>
    <s v="MXN"/>
    <n v="1"/>
    <x v="1"/>
    <s v="|- VN0A5FCCNAV 090 MN Skate SK8-Hi Navy-White, 9,"/>
    <s v="1464.66"/>
    <n v="1464.66"/>
    <n v="1464.66"/>
    <n v="0"/>
    <n v="0"/>
    <n v="0"/>
    <n v="234.35"/>
    <n v="0"/>
    <n v="0"/>
    <n v="0"/>
    <n v="0"/>
    <n v="0"/>
    <n v="1699.01"/>
    <m/>
  </r>
  <r>
    <s v="202408_I_E-84-2805822_216837919464.pdf"/>
    <s v="-"/>
    <s v="I"/>
    <s v="-"/>
    <s v="-"/>
    <s v="216837919464"/>
    <s v="-"/>
    <d v="2024-08-08T00:00:00"/>
    <x v="7"/>
    <n v="2024"/>
    <x v="0"/>
    <x v="1"/>
    <x v="1"/>
    <s v="SCS160714Q78"/>
    <s v="SADCAL CONSULTORIA Y SOLUCIONES INTEGRALES"/>
    <s v="-"/>
    <s v="28"/>
    <s v="-"/>
    <s v="MXN"/>
    <n v="1"/>
    <x v="1"/>
    <s v="|- Pikmin Bloom 1200 Coins"/>
    <n v="214.66"/>
    <n v="214.66"/>
    <n v="214.66"/>
    <n v="0"/>
    <n v="0"/>
    <n v="0"/>
    <n v="34.340000000000003"/>
    <n v="0"/>
    <n v="0"/>
    <n v="0"/>
    <n v="0"/>
    <n v="0"/>
    <n v="249"/>
    <m/>
  </r>
  <r>
    <s v="202408_I_E-74-3093319_202302957419.pdf"/>
    <s v="-"/>
    <s v="I"/>
    <s v="-"/>
    <s v="-"/>
    <s v="202302957419"/>
    <s v="-"/>
    <d v="2024-08-12T00:00:00"/>
    <x v="7"/>
    <n v="2024"/>
    <x v="0"/>
    <x v="0"/>
    <x v="0"/>
    <s v="SCS160714Q78"/>
    <s v="SADCAL CONSULTORIA Y SOLUCIONES INTEGRALES"/>
    <s v="-"/>
    <s v="04"/>
    <s v="-"/>
    <s v="MXN"/>
    <n v="1"/>
    <x v="0"/>
    <s v="|- 102620956 - IONOS VPS Windows XL"/>
    <n v="1100"/>
    <n v="1100"/>
    <n v="948.28"/>
    <n v="0"/>
    <n v="0"/>
    <n v="0"/>
    <n v="151.72000000000003"/>
    <n v="0"/>
    <n v="0"/>
    <n v="0"/>
    <n v="0"/>
    <n v="0"/>
    <n v="1100"/>
    <m/>
  </r>
  <r>
    <s v="202408_I_E-74-3093319_202302969522.pdf"/>
    <s v="-"/>
    <s v="I"/>
    <s v="-"/>
    <s v="-"/>
    <s v="202302969522"/>
    <s v="-"/>
    <d v="2024-08-22T00:00:00"/>
    <x v="7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08_I_E-ZVC110421C76_INV268819303.pdf"/>
    <s v="-"/>
    <s v="I"/>
    <s v="-"/>
    <s v="-"/>
    <s v="INV268819303"/>
    <s v="-"/>
    <d v="2024-08-23T00:00:00"/>
    <x v="7"/>
    <n v="2024"/>
    <x v="0"/>
    <x v="9"/>
    <x v="9"/>
    <s v="SCS160714Q78"/>
    <s v="SADCAL CONSULTORIA Y SOLUCIONES INTEGRALES"/>
    <s v="-"/>
    <s v="04"/>
    <s v="-"/>
    <s v="USD"/>
    <n v="18.737500000000001"/>
    <x v="1"/>
    <s v="|- Zoom One Pro Monthly"/>
    <n v="15.99"/>
    <n v="299.61"/>
    <n v="299.61"/>
    <n v="0"/>
    <n v="0"/>
    <n v="0"/>
    <n v="47.94"/>
    <n v="0"/>
    <n v="0"/>
    <n v="0"/>
    <n v="0"/>
    <n v="0"/>
    <n v="347.55"/>
    <m/>
  </r>
  <r>
    <s v="202409-I_E-AECZ710412-A174546.xml"/>
    <s v="4.0"/>
    <n v="11"/>
    <s v="A"/>
    <s v="174546"/>
    <s v="A174546"/>
    <s v="62177AA7-B036-4F5B-B63E-1430D4D59864"/>
    <s v="2024-09-27T13:33:23"/>
    <x v="8"/>
    <s v="2024"/>
    <x v="1"/>
    <x v="94"/>
    <x v="94"/>
    <s v="SCS160714Q78"/>
    <s v="SADCAL CONSULTORIA Y SOLUCIONES INTEGRALES"/>
    <s v="PUE"/>
    <s v="01"/>
    <s v="G01"/>
    <s v="MXN"/>
    <n v="1"/>
    <x v="0"/>
    <s v="|- CARDA COPA 1-1-8X0.30MM 1-4  |- DISCO CORTE DE METAL 4 1-2 &quot;2014&quot;"/>
    <s v="82.76"/>
    <n v="82.76"/>
    <n v="82.76"/>
    <n v="0"/>
    <n v="0"/>
    <n v="0"/>
    <n v="13.24"/>
    <n v="0"/>
    <n v="0"/>
    <n v="0"/>
    <n v="0"/>
    <n v="0"/>
    <n v="96"/>
    <m/>
  </r>
  <r>
    <s v="202409-I_E-AECZ710412-B9954.xml"/>
    <s v="4.0"/>
    <s v="I"/>
    <s v="B"/>
    <s v="9954"/>
    <s v="B9954"/>
    <s v="5763D34B-1EC1-4BD5-95F6-472624A97008"/>
    <s v="2024-09-11T15:14:40"/>
    <x v="8"/>
    <s v="2024"/>
    <x v="1"/>
    <x v="94"/>
    <x v="94"/>
    <s v="SCS160714Q78"/>
    <s v="SADCAL CONSULTORIA Y SOLUCIONES INTEGRALES"/>
    <s v="PUE"/>
    <s v="01"/>
    <s v="G03"/>
    <s v="MXN"/>
    <n v="1"/>
    <x v="0"/>
    <s v="|- PIJA C-PLANA  8X11-2  |- PIJA C-PLANA  10X11-2"/>
    <s v="60.34"/>
    <n v="60.34"/>
    <n v="60.34"/>
    <n v="0"/>
    <n v="0"/>
    <n v="0"/>
    <n v="9.65"/>
    <n v="0"/>
    <n v="0"/>
    <n v="0"/>
    <n v="0"/>
    <n v="0"/>
    <n v="69.990000000000009"/>
    <m/>
  </r>
  <r>
    <s v="202409-I_E-AME860107-B13368.xml"/>
    <s v="4.0"/>
    <s v="I"/>
    <s v="B"/>
    <s v="13368"/>
    <s v="B13368"/>
    <s v="3DDF1F3A-A3A2-4B4F-BA3F-1A98242485C3"/>
    <s v="2024-09-03T01:00:00"/>
    <x v="8"/>
    <s v="2024"/>
    <x v="0"/>
    <x v="2"/>
    <x v="2"/>
    <s v="SCS160714Q78"/>
    <s v="SADCAL CONSULTORIA Y SOLUCIONES INTEGRALES"/>
    <s v="PUE"/>
    <s v="03"/>
    <s v="G01"/>
    <s v="MXN"/>
    <n v="1"/>
    <x v="2"/>
    <s v="|- LIC. VIRTUAL ANUAL ASPEL-NOI - NOI12 V  |- USUARIO ADICIONAL VIRTUAL ANUAL ASPEL-NOI"/>
    <s v="7356.00"/>
    <n v="7356"/>
    <n v="5811.24"/>
    <n v="0"/>
    <n v="0"/>
    <n v="0"/>
    <n v="929.8"/>
    <n v="0"/>
    <n v="0"/>
    <n v="0"/>
    <n v="0"/>
    <n v="0"/>
    <n v="6741.04"/>
    <m/>
  </r>
  <r>
    <s v="202409-I_E-BBS231030-vipSMex1775.xml"/>
    <s v="4.0"/>
    <s v="I"/>
    <s v="vipSMex"/>
    <s v="1775"/>
    <s v="vipSMex1775"/>
    <s v="0E30B9E8-9C06-41A1-AADB-B240862085F2"/>
    <s v="2024-09-02T19:48:45"/>
    <x v="8"/>
    <s v="2024"/>
    <x v="0"/>
    <x v="149"/>
    <x v="149"/>
    <s v="SCS160714Q78"/>
    <s v="SADCAL CONSULTORIA Y SOLUCIONES INTEGRALES"/>
    <s v="PUE"/>
    <s v="04"/>
    <s v="G03"/>
    <s v="MXN"/>
    <n v="1"/>
    <x v="1"/>
    <s v="|- LAMPARA MATA MOSCOS Lámpara LED Antimosquitos"/>
    <s v="249.14"/>
    <n v="249.14"/>
    <n v="249.14"/>
    <n v="0"/>
    <n v="0"/>
    <n v="0"/>
    <n v="39.86"/>
    <n v="0"/>
    <n v="0"/>
    <n v="0"/>
    <n v="0"/>
    <n v="0"/>
    <n v="289"/>
    <m/>
  </r>
  <r>
    <s v="202409-I_E-BII931004-AGO7526950055286517.xml"/>
    <s v="4.0"/>
    <s v="I"/>
    <s v="AGO75269"/>
    <s v="50055286517"/>
    <s v="AGO7526950055286517"/>
    <s v="5305ec37-4d27-40c6-a8b5-eeb732448f9f"/>
    <s v="2024-09-03T01:12:51"/>
    <x v="8"/>
    <s v="2024"/>
    <x v="0"/>
    <x v="12"/>
    <x v="12"/>
    <s v="SCS160714Q78"/>
    <s v="SADCAL CONSULTORIA Y SOLUCIONES INTEGRALES"/>
    <s v="PUE"/>
    <s v="03"/>
    <s v="G03"/>
    <s v="MXN"/>
    <n v="1"/>
    <x v="1"/>
    <s v="|- COMISION MANEJO DE CUENTA  |- COMISION POR MOVIMIENTOS INBUREDCOMISION POR MOVIMIENTOS INBURED"/>
    <s v="203.05"/>
    <n v="203.05"/>
    <n v="203.05"/>
    <n v="0"/>
    <n v="0"/>
    <n v="0"/>
    <n v="32.49"/>
    <n v="0"/>
    <n v="0"/>
    <n v="0"/>
    <n v="0"/>
    <n v="0"/>
    <n v="235.54000000000002"/>
    <m/>
  </r>
  <r>
    <s v="202409-I_E-BSI200220-A54001.xml"/>
    <s v="4.0"/>
    <s v="I"/>
    <s v="A"/>
    <s v="54001"/>
    <s v="A54001"/>
    <s v="15075559-bc09-4b04-9123-f86ff6220c67"/>
    <s v="2024-09-02T12:38:56"/>
    <x v="8"/>
    <s v="2024"/>
    <x v="0"/>
    <x v="134"/>
    <x v="134"/>
    <s v="SCS160714Q78"/>
    <s v="SADCAL CONSULTORIA Y SOLUCIONES INTEGRALES"/>
    <s v="PUE"/>
    <s v="04"/>
    <s v="G03"/>
    <s v="MXN"/>
    <n v="1"/>
    <x v="1"/>
    <s v="|- Lámpara Mata Mosquitos"/>
    <s v="213.02"/>
    <n v="213.02"/>
    <n v="213.02"/>
    <n v="0"/>
    <n v="0"/>
    <n v="0"/>
    <n v="34.08"/>
    <n v="0"/>
    <n v="0"/>
    <n v="0"/>
    <n v="0"/>
    <n v="0"/>
    <n v="247.10000000000002"/>
    <m/>
  </r>
  <r>
    <s v="202409-I_E-CAVA690802-A5519.xml"/>
    <s v="4.0"/>
    <s v="I"/>
    <s v="A"/>
    <s v="5519"/>
    <s v="A5519"/>
    <s v="2e1a6125-9879-4e4c-a034-e0c3dcddb7e2"/>
    <s v="2024-09-03T15:01:11"/>
    <x v="8"/>
    <s v="2024"/>
    <x v="1"/>
    <x v="135"/>
    <x v="135"/>
    <s v="SCS160714Q78"/>
    <s v="SADCAL CONSULTORIA Y SOLUCIONES INTEGRALES"/>
    <s v="PUE"/>
    <s v="01"/>
    <s v="G03"/>
    <s v="MXN"/>
    <n v="1"/>
    <x v="0"/>
    <s v="|- LAMPARA DE PLAFON SOBREPONER  |- PLACA METALICA CON CONEXIÓN A MODEM-INRERNET  |- DOWN LINHT 18W FLWT 6500K"/>
    <s v="2100.00"/>
    <n v="2100"/>
    <n v="2100"/>
    <n v="0"/>
    <n v="0"/>
    <n v="0"/>
    <n v="336"/>
    <n v="0"/>
    <n v="0"/>
    <n v="0"/>
    <n v="0"/>
    <n v="0"/>
    <n v="2436"/>
    <m/>
  </r>
  <r>
    <s v="202409-I_E-CEI050317-A14408.xml"/>
    <s v="4.0"/>
    <s v="I"/>
    <s v="A"/>
    <s v="14408"/>
    <s v="A14408"/>
    <s v="E88A4B61-56B9-4C70-A1C6-88AAF7B03AE6"/>
    <s v="2024-09-23T17:36:46"/>
    <x v="8"/>
    <s v="2024"/>
    <x v="1"/>
    <x v="150"/>
    <x v="150"/>
    <s v="SCS160714Q78"/>
    <s v="SADCAL CONSULTORIA Y SOLUCIONES INTEGRALES"/>
    <s v="PUE"/>
    <s v="03"/>
    <s v="G03"/>
    <s v="MXN"/>
    <n v="1"/>
    <x v="0"/>
    <s v="|- Sello mecánico de 1 3-4&quot; marca vazel"/>
    <s v="1086.00"/>
    <n v="1086"/>
    <n v="1086"/>
    <n v="0"/>
    <n v="0"/>
    <n v="0"/>
    <n v="173.76"/>
    <n v="0"/>
    <n v="0"/>
    <n v="0"/>
    <n v="0"/>
    <n v="0"/>
    <n v="1259.76"/>
    <m/>
  </r>
  <r>
    <s v="202409-I_E-CERA800210-HON2.xml"/>
    <s v="4.0"/>
    <s v="I"/>
    <s v="HON"/>
    <s v="2"/>
    <s v="HON2"/>
    <s v="D0385BA5-A9D4-4075-8FCC-D370952BD110"/>
    <s v="2024-09-11T12:23:11"/>
    <x v="8"/>
    <s v="2024"/>
    <x v="0"/>
    <x v="151"/>
    <x v="151"/>
    <s v="SCS160714Q78"/>
    <s v="SADCAL CONSULTORIA Y SOLUCIONES INTEGRALES"/>
    <s v="PUE"/>
    <s v="03"/>
    <s v="G03"/>
    <s v="MXN"/>
    <n v="1"/>
    <x v="1"/>
    <s v="|- SERVICIOS PROFESIONALES DE ASISTENCIA EMPRESARIAL Y COORDINACION EN SUCURSAL NEZAHUALCOYOTL CP 57300"/>
    <s v="4500.00"/>
    <n v="4500"/>
    <n v="4500"/>
    <n v="0"/>
    <n v="0"/>
    <n v="0"/>
    <n v="720"/>
    <n v="0"/>
    <n v="450"/>
    <n v="480.15"/>
    <n v="0"/>
    <n v="0"/>
    <n v="4289.8500000000004"/>
    <m/>
  </r>
  <r>
    <s v="202409-I_E-COP920428-DEAAA0000335910.xml"/>
    <s v="4.0"/>
    <s v="I"/>
    <s v="DEAAA"/>
    <s v="0000335910"/>
    <s v="DEAAA0000335910"/>
    <s v="5091f4dd-df23-404d-ac04-d23abfc609ae"/>
    <s v="2024-09-03T09:21:11"/>
    <x v="8"/>
    <s v="2024"/>
    <x v="0"/>
    <x v="29"/>
    <x v="29"/>
    <s v="SCS160714Q78"/>
    <s v="SADCAL CONSULTORIA Y SOLUCIONES INTEGRALES"/>
    <s v="PUE"/>
    <s v="04"/>
    <s v="G03"/>
    <s v="MXN"/>
    <n v="1"/>
    <x v="1"/>
    <s v="|- AUDÍFONOS"/>
    <s v="214.66"/>
    <n v="214.66"/>
    <n v="145.69"/>
    <n v="0"/>
    <n v="0"/>
    <n v="0"/>
    <n v="23.31"/>
    <n v="0"/>
    <n v="0"/>
    <n v="0"/>
    <n v="0"/>
    <n v="0"/>
    <n v="169"/>
    <m/>
  </r>
  <r>
    <s v="202409-I_E-CSU070301-BGCDJ4156.xml"/>
    <s v="4.0"/>
    <s v="I"/>
    <s v="BGCDJ"/>
    <s v="4156"/>
    <s v="BGCDJ4156"/>
    <s v="2AD76899-DEF3-431D-BB24-9BC22426E93D"/>
    <s v="2024-09-22T21:59:25"/>
    <x v="8"/>
    <s v="2024"/>
    <x v="0"/>
    <x v="75"/>
    <x v="75"/>
    <s v="SCS160714Q78"/>
    <s v="SADCAL CONSULTORIA Y SOLUCIONES INTEGRALES"/>
    <s v="PUE"/>
    <s v="03"/>
    <s v="G03"/>
    <s v="MXN"/>
    <n v="1"/>
    <x v="0"/>
    <s v="|- Consumo de alimentos (Ticket: 1-XA-303328)"/>
    <s v="117.25"/>
    <n v="117.25"/>
    <n v="117.25"/>
    <n v="0"/>
    <n v="0"/>
    <n v="0"/>
    <n v="18.75"/>
    <n v="0"/>
    <n v="0"/>
    <n v="0"/>
    <n v="0"/>
    <n v="0"/>
    <n v="136"/>
    <m/>
  </r>
  <r>
    <s v="202409-I_E-CSU070301-BGCDJ4157.xml"/>
    <s v="4.0"/>
    <s v="I"/>
    <s v="BGCDJ"/>
    <s v="4157"/>
    <s v="BGCDJ4157"/>
    <s v="C7CD56E5-D74E-4BA2-9472-CFEC902D86B8"/>
    <s v="2024-09-22T22:01:05"/>
    <x v="8"/>
    <s v="2024"/>
    <x v="0"/>
    <x v="75"/>
    <x v="75"/>
    <s v="SCS160714Q78"/>
    <s v="SADCAL CONSULTORIA Y SOLUCIONES INTEGRALES"/>
    <s v="PUE"/>
    <s v="03"/>
    <s v="G03"/>
    <s v="MXN"/>
    <n v="1"/>
    <x v="0"/>
    <s v="|- Consumo de alimentos (Ticket: 1-XA-303140)"/>
    <s v="117.25"/>
    <n v="117.25"/>
    <n v="117.25"/>
    <n v="0"/>
    <n v="0"/>
    <n v="0"/>
    <n v="18.75"/>
    <n v="0"/>
    <n v="0"/>
    <n v="0"/>
    <n v="0"/>
    <n v="0"/>
    <n v="136"/>
    <m/>
  </r>
  <r>
    <s v="202409-I_E-CSU070301-BGCDJ4158.xml"/>
    <s v="4.0"/>
    <s v="I"/>
    <s v="BGCDJ"/>
    <s v="4158"/>
    <s v="BGCDJ4158"/>
    <s v="9153BB53-90A3-47B6-A3D0-0499350C20EF"/>
    <s v="2024-09-22T22:01:52"/>
    <x v="8"/>
    <s v="2024"/>
    <x v="0"/>
    <x v="75"/>
    <x v="75"/>
    <s v="SCS160714Q78"/>
    <s v="SADCAL CONSULTORIA Y SOLUCIONES INTEGRALES"/>
    <s v="PUE"/>
    <s v="03"/>
    <s v="G03"/>
    <s v="MXN"/>
    <n v="1"/>
    <x v="0"/>
    <s v="|- Consumo de alimentos (Ticket: 1-XA-302814)"/>
    <s v="117.25"/>
    <n v="117.25"/>
    <n v="117.25"/>
    <n v="0"/>
    <n v="0"/>
    <n v="0"/>
    <n v="18.75"/>
    <n v="0"/>
    <n v="0"/>
    <n v="0"/>
    <n v="0"/>
    <n v="0"/>
    <n v="136"/>
    <m/>
  </r>
  <r>
    <s v="202409-I_E-CUL660708-B10268.xml"/>
    <s v="4.0"/>
    <s v="I"/>
    <s v="B"/>
    <s v="10268"/>
    <s v="B10268"/>
    <s v="76626594-db82-4e17-8297-3e2d050442de"/>
    <s v="2024-09-04T15:46:34"/>
    <x v="8"/>
    <s v="2024"/>
    <x v="1"/>
    <x v="152"/>
    <x v="152"/>
    <s v="SCS160714Q78"/>
    <s v="SADCAL CONSULTORIA Y SOLUCIONES INTEGRALES"/>
    <s v="PUE"/>
    <s v="28"/>
    <s v="G03"/>
    <s v="MXN"/>
    <n v="1"/>
    <x v="0"/>
    <s v="|- Magna (Despacho 5627160-0)"/>
    <s v="259.58"/>
    <n v="259.58"/>
    <n v="252.62"/>
    <n v="0"/>
    <n v="0"/>
    <n v="0"/>
    <n v="40.42"/>
    <n v="6.96"/>
    <n v="0"/>
    <n v="0"/>
    <n v="0"/>
    <n v="0"/>
    <n v="300"/>
    <m/>
  </r>
  <r>
    <s v="202409-I_E-DLI931201-LWFM2468953.xml"/>
    <s v="4.0"/>
    <s v="I"/>
    <s v="LWFM"/>
    <s v="2468953"/>
    <s v="LWFM2468953"/>
    <s v="AEDE30E9-B3F6-50E2-915E-DF159ACB5310"/>
    <s v="2024-09-09T20:52:34"/>
    <x v="8"/>
    <s v="2024"/>
    <x v="0"/>
    <x v="3"/>
    <x v="3"/>
    <s v="SCS160714Q78"/>
    <s v="SADCAL CONSULTORIA Y SOLUCIONES INTEGRALES"/>
    <s v="PUE"/>
    <s v="28"/>
    <s v="G03"/>
    <s v="MXN"/>
    <n v="1"/>
    <x v="1"/>
    <s v="|- MERCANCIA"/>
    <s v="116.38"/>
    <n v="116.38"/>
    <n v="116.38"/>
    <n v="0"/>
    <n v="0"/>
    <n v="0"/>
    <n v="18.62"/>
    <n v="0"/>
    <n v="0"/>
    <n v="0"/>
    <n v="0"/>
    <n v="0"/>
    <n v="135"/>
    <m/>
  </r>
  <r>
    <s v="202409-I_E-DLI931201-LWFM2468955.xml"/>
    <s v="4.0"/>
    <s v="I"/>
    <s v="LWFM"/>
    <s v="2468955"/>
    <s v="LWFM2468955"/>
    <s v="4AC1803B-2BC6-5B7D-A019-98F9B219D5F8"/>
    <s v="2024-09-09T20:54:19"/>
    <x v="8"/>
    <s v="2024"/>
    <x v="0"/>
    <x v="3"/>
    <x v="3"/>
    <s v="SCS160714Q78"/>
    <s v="SADCAL CONSULTORIA Y SOLUCIONES INTEGRALES"/>
    <s v="PUE"/>
    <s v="04"/>
    <s v="G03"/>
    <s v="MXN"/>
    <n v="1"/>
    <x v="1"/>
    <s v="|- VENTILADOR Y CALEFACTOR HEUMAN BRAND"/>
    <s v="2843.96"/>
    <n v="2843.96"/>
    <n v="2417.37"/>
    <n v="0"/>
    <n v="0"/>
    <n v="0"/>
    <n v="386.78"/>
    <n v="0"/>
    <n v="0"/>
    <n v="0"/>
    <n v="0"/>
    <n v="0"/>
    <n v="2804.1499999999996"/>
    <m/>
  </r>
  <r>
    <s v="202409-I_E-DLI931201-LWFM2468960.xml"/>
    <s v="4.0"/>
    <s v="I"/>
    <s v="LWFM"/>
    <s v="2468960"/>
    <s v="LWFM2468960"/>
    <s v="39ECC9C2-1C78-558A-A135-C81DDC06A442"/>
    <s v="2024-09-09T20:56:40"/>
    <x v="8"/>
    <s v="2024"/>
    <x v="0"/>
    <x v="3"/>
    <x v="3"/>
    <s v="SCS160714Q78"/>
    <s v="SADCAL CONSULTORIA Y SOLUCIONES INTEGRALES"/>
    <s v="PUE"/>
    <s v="28"/>
    <s v="G03"/>
    <s v="MXN"/>
    <n v="1"/>
    <x v="1"/>
    <s v="|- DB MOLDE P PASTEL DESMONTABLE REDON 16CM  |- MOLDE PARA HORNEAR 37.6X27X4.8 CM"/>
    <s v="213.80"/>
    <n v="213.8"/>
    <n v="160.35"/>
    <n v="0"/>
    <n v="0"/>
    <n v="0"/>
    <n v="25.65"/>
    <n v="0"/>
    <n v="0"/>
    <n v="0"/>
    <n v="0"/>
    <n v="0"/>
    <n v="186.00000000000003"/>
    <m/>
  </r>
  <r>
    <s v="202409-I_E-DLI931201-LWFM2468962.xml"/>
    <s v="4.0"/>
    <s v="I"/>
    <s v="LWFM"/>
    <s v="2468962"/>
    <s v="LWFM2468962"/>
    <s v="DFFFFC78-EEF8-540A-82C8-F1709FBBBB9F"/>
    <s v="2024-09-09T20:57:40"/>
    <x v="8"/>
    <s v="2024"/>
    <x v="0"/>
    <x v="3"/>
    <x v="3"/>
    <s v="SCS160714Q78"/>
    <s v="SADCAL CONSULTORIA Y SOLUCIONES INTEGRALES"/>
    <s v="PUE"/>
    <s v="04"/>
    <s v="G03"/>
    <s v="MXN"/>
    <n v="1"/>
    <x v="1"/>
    <s v="|- BATIDORA DE INMERSION KOBLENZ ACERO INOX"/>
    <s v="1464.66"/>
    <n v="1464.66"/>
    <n v="1244.96"/>
    <n v="0"/>
    <n v="0"/>
    <n v="0"/>
    <n v="199.19"/>
    <n v="0"/>
    <n v="0"/>
    <n v="0"/>
    <n v="0"/>
    <n v="0"/>
    <n v="1444.15"/>
    <m/>
  </r>
  <r>
    <s v="202409-I_E-DLI931201-LWFM2468964.xml"/>
    <s v="4.0"/>
    <s v="I"/>
    <s v="LWFM"/>
    <s v="2468964"/>
    <s v="LWFM2468964"/>
    <s v="CB6329C3-6147-5384-A204-24A1E359801D"/>
    <s v="2024-09-09T20:59:33"/>
    <x v="8"/>
    <s v="2024"/>
    <x v="0"/>
    <x v="3"/>
    <x v="3"/>
    <s v="SCS160714Q78"/>
    <s v="SADCAL CONSULTORIA Y SOLUCIONES INTEGRALES"/>
    <s v="PUE"/>
    <s v="28"/>
    <s v="G03"/>
    <s v="MXN"/>
    <n v="1"/>
    <x v="1"/>
    <s v="|- MOSQUITERO BASIC, IND, BLANCO BLUEBELL"/>
    <s v="257.76"/>
    <n v="257.76"/>
    <n v="180.43"/>
    <n v="0"/>
    <n v="0"/>
    <n v="0"/>
    <n v="28.87"/>
    <n v="0"/>
    <n v="0"/>
    <n v="0"/>
    <n v="0"/>
    <n v="0"/>
    <n v="209.3"/>
    <m/>
  </r>
  <r>
    <s v="202409-I_E-FGM180413-F004779.xml"/>
    <s v="4.0"/>
    <s v="I"/>
    <s v="F"/>
    <s v="004779"/>
    <s v="F004779"/>
    <s v="9d3e7eaa-f174-4efb-9a9b-73fb11e6e4d2"/>
    <s v="2024-09-10T11:02:04"/>
    <x v="8"/>
    <s v="2024"/>
    <x v="1"/>
    <x v="153"/>
    <x v="153"/>
    <s v="SCS160714Q78"/>
    <s v="SADCAL CONSULTORIA Y SOLUCIONES INTEGRALES"/>
    <s v="PUE"/>
    <s v="01"/>
    <s v="G03"/>
    <s v="MXN"/>
    <n v="1"/>
    <x v="0"/>
    <s v="|- CODO PLUS 90 DE 32 MM"/>
    <s v="94.83"/>
    <n v="94.83"/>
    <n v="94.83"/>
    <n v="0"/>
    <n v="0"/>
    <n v="0"/>
    <n v="15.17"/>
    <n v="0"/>
    <n v="0"/>
    <n v="0"/>
    <n v="0"/>
    <n v="0"/>
    <n v="110"/>
    <m/>
  </r>
  <r>
    <s v="202409-I_E-FNI970829-16E601.xml"/>
    <s v="4.0"/>
    <s v="I"/>
    <s v=""/>
    <s v=""/>
    <s v="16E601"/>
    <s v="16E6013C-67AA-54BE-ABE4-E14246D2D673"/>
    <s v="2024-09-20T08:31:45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09-18 17:14:26"/>
    <s v="51.72"/>
    <n v="51.72"/>
    <n v="51.72"/>
    <n v="0"/>
    <n v="0"/>
    <n v="0"/>
    <n v="8.2799999999999994"/>
    <n v="0"/>
    <n v="0"/>
    <n v="0"/>
    <n v="0"/>
    <n v="0"/>
    <n v="60"/>
    <m/>
  </r>
  <r>
    <s v="202409-I_E-FNI970829-577AC8.xml"/>
    <s v="4.0"/>
    <s v="I"/>
    <s v=""/>
    <s v=""/>
    <s v="577AC8"/>
    <s v="577AC858-C7D7-56B2-ADFF-957B75E91A7F"/>
    <s v="2024-09-09T19:32:02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09-06 07:24:49"/>
    <s v="21.55"/>
    <n v="21.55"/>
    <n v="21.55"/>
    <n v="0"/>
    <n v="0"/>
    <n v="0"/>
    <n v="3.45"/>
    <n v="0"/>
    <n v="0"/>
    <n v="0"/>
    <n v="0"/>
    <n v="0"/>
    <n v="25"/>
    <m/>
  </r>
  <r>
    <s v="202409-I_E-FNI970829-8FCA4C.xml"/>
    <s v="4.0"/>
    <s v="I"/>
    <s v=""/>
    <s v=""/>
    <s v="8FCA4C"/>
    <s v="8FCA4CC7-60AA-5C5A-90F5-2DD14AA555ED"/>
    <s v="2024-09-20T08:31:44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09-17 07:11:36"/>
    <s v="21.55"/>
    <n v="21.55"/>
    <n v="21.55"/>
    <n v="0"/>
    <n v="0"/>
    <n v="0"/>
    <n v="3.45"/>
    <n v="0"/>
    <n v="0"/>
    <n v="0"/>
    <n v="0"/>
    <n v="0"/>
    <n v="25"/>
    <m/>
  </r>
  <r>
    <s v="202409-I_E-FNI970829-927BF8.xml"/>
    <s v="4.0"/>
    <s v="I"/>
    <s v=""/>
    <s v=""/>
    <s v="927BF8"/>
    <s v="927BF891-3D4B-5104-A06B-C373DB69871E"/>
    <s v="2024-09-20T08:31:46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AXTEPEC 2024-09-18 16:21:54"/>
    <s v="50.00"/>
    <n v="50"/>
    <n v="50"/>
    <n v="0"/>
    <n v="0"/>
    <n v="0"/>
    <n v="8"/>
    <n v="0"/>
    <n v="0"/>
    <n v="0"/>
    <n v="0"/>
    <n v="0"/>
    <n v="58"/>
    <m/>
  </r>
  <r>
    <s v="202409-I_E-FNI970829-B15BCF.xml"/>
    <s v="4.0"/>
    <s v="I"/>
    <s v=""/>
    <s v=""/>
    <s v="B15BCF"/>
    <s v="B15BCF5C-2275-5920-8CBB-AEC5C2D38169"/>
    <s v="2024-09-22T22:11:03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IXTAPALUCA 2024-09-14 20:47:02"/>
    <s v="21.55"/>
    <n v="21.55"/>
    <n v="21.55"/>
    <n v="0"/>
    <n v="0"/>
    <n v="0"/>
    <n v="3.45"/>
    <n v="0"/>
    <n v="0"/>
    <n v="0"/>
    <n v="0"/>
    <n v="0"/>
    <n v="25"/>
    <m/>
  </r>
  <r>
    <s v="202409-I_E-FNI970829-D497B0.xml"/>
    <s v="4.0"/>
    <s v="I"/>
    <s v=""/>
    <s v=""/>
    <s v="D497B0"/>
    <s v="D497B0B3-0034-5293-BDEE-C403FE36A87C"/>
    <s v="2024-09-09T19:32:02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TLALPAN 2024-09-07 19:41:04"/>
    <s v="117.24"/>
    <n v="117.24"/>
    <n v="117.24"/>
    <n v="0"/>
    <n v="0"/>
    <n v="0"/>
    <n v="18.760000000000002"/>
    <n v="0"/>
    <n v="0"/>
    <n v="0"/>
    <n v="0"/>
    <n v="0"/>
    <n v="136"/>
    <m/>
  </r>
  <r>
    <s v="202409-I_E-FNI970829-D6E03A.xml"/>
    <s v="4.0"/>
    <s v="I"/>
    <s v=""/>
    <s v=""/>
    <s v="D6E03A"/>
    <s v="D6E03A97-5DAA-5EA9-928E-7EFAEB3F9FF5"/>
    <s v="2024-09-20T08:31:45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09-18 10:07:43"/>
    <s v="21.55"/>
    <n v="21.55"/>
    <n v="21.55"/>
    <n v="0"/>
    <n v="0"/>
    <n v="0"/>
    <n v="3.45"/>
    <n v="0"/>
    <n v="0"/>
    <n v="0"/>
    <n v="0"/>
    <n v="0"/>
    <n v="25"/>
    <m/>
  </r>
  <r>
    <s v="202409-I_E-FNI970829-FCE2A8.xml"/>
    <s v="4.0"/>
    <s v="I"/>
    <s v=""/>
    <s v=""/>
    <s v="FCE2A8"/>
    <s v="FCE2A843-AFF8-5A10-AEBE-46546D9A7EDE"/>
    <s v="2024-09-22T22:11:04"/>
    <x v="8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09-14 20:07:28  |- SERVICIO DE PEAJE Y CRUCE CARRETERO TLALPAN 2024-09-14 08:56:19  |- SERVICIO DE PEAJE Y CRUCE CARRETERO OAXTEPEC 2024-09-14 19:18:16"/>
    <s v="218.96"/>
    <n v="218.96"/>
    <n v="218.96"/>
    <n v="0"/>
    <n v="0"/>
    <n v="0"/>
    <n v="35.04"/>
    <n v="0"/>
    <n v="0"/>
    <n v="0"/>
    <n v="0"/>
    <n v="0"/>
    <n v="254"/>
    <m/>
  </r>
  <r>
    <s v="202409-I_E-GAPE780512-DA44C8020.xml"/>
    <s v="4.0"/>
    <s v="I"/>
    <s v="DA44C"/>
    <s v="8020"/>
    <s v="DA44C8020"/>
    <s v="49A6D46C-F8DD-5DDC-BE7D-59BC3E5443C5"/>
    <s v="2024-09-08T16:13:17"/>
    <x v="8"/>
    <s v="2024"/>
    <x v="0"/>
    <x v="154"/>
    <x v="154"/>
    <s v="SCS160714Q78"/>
    <s v="SADCAL CONSULTORIA Y SOLUCIONES INTEGRALES"/>
    <s v="PUE"/>
    <s v="04"/>
    <s v="G03"/>
    <s v="MXN"/>
    <n v="1"/>
    <x v="1"/>
    <s v="|- Tarifa"/>
    <s v="43.03"/>
    <n v="43.03"/>
    <n v="43.03"/>
    <n v="0"/>
    <n v="0"/>
    <n v="0"/>
    <n v="6.88"/>
    <n v="0"/>
    <n v="0"/>
    <n v="0"/>
    <n v="0"/>
    <n v="0"/>
    <n v="49.910000000000004"/>
    <m/>
  </r>
  <r>
    <s v="202409-I_E-GOC050223-E504482.xml"/>
    <s v="4.0"/>
    <s v="I"/>
    <s v="E"/>
    <s v="504482"/>
    <s v="E504482"/>
    <s v="4C93BFE8-756D-4092-BAC3-94CB39A7A7F5"/>
    <s v="2024-09-20T08:10:36"/>
    <x v="8"/>
    <s v="2024"/>
    <x v="1"/>
    <x v="155"/>
    <x v="155"/>
    <s v="SCS160714Q78"/>
    <s v="SADCAL CONSULTORIA Y SOLUCIONES INTEGRALES"/>
    <s v="PUE"/>
    <s v="01"/>
    <s v="G03"/>
    <s v="MXN"/>
    <n v="1"/>
    <x v="0"/>
    <s v="|- Magna PEMEX (CN) ID:32011 (Precio x ud. $ 23.60)"/>
    <s v="216.31"/>
    <n v="216.31"/>
    <n v="210.56"/>
    <n v="0"/>
    <n v="0"/>
    <n v="0"/>
    <n v="33.69"/>
    <n v="5.75"/>
    <n v="0"/>
    <n v="0"/>
    <n v="0"/>
    <n v="0"/>
    <n v="250"/>
    <m/>
  </r>
  <r>
    <s v="202409-I_E-HDM001017-4AAFEI55765.xml"/>
    <s v="4.0"/>
    <s v="I"/>
    <s v="4AAFEI"/>
    <s v="55765"/>
    <s v="4AAFEI55765"/>
    <s v="32E4F979-7370-44A5-BFE2-94CD9506E93D"/>
    <s v="2024-09-22T20:01:57"/>
    <x v="8"/>
    <s v="2024"/>
    <x v="1"/>
    <x v="32"/>
    <x v="32"/>
    <s v="SCS160714Q78"/>
    <s v="SADCAL CONSULTORIA Y SOLUCIONES INTEGRALES"/>
    <s v="PUE"/>
    <s v="01"/>
    <s v="G03"/>
    <s v="MXN"/>
    <n v="1"/>
    <x v="0"/>
    <s v="|- PINZA D-PRESION 10 MORDAZA CURVA  |- NIPLE TERMINAL 3-8 FLAREX 3-8 MNPT  |- NIPLE CAMPANA 3-8 FLARE X 3-8 FNPT"/>
    <s v="165.58"/>
    <n v="165.58"/>
    <n v="165.58"/>
    <n v="0"/>
    <n v="0"/>
    <n v="0"/>
    <n v="26.49"/>
    <n v="0"/>
    <n v="0"/>
    <n v="0"/>
    <n v="0"/>
    <n v="0"/>
    <n v="192.07000000000002"/>
    <m/>
  </r>
  <r>
    <s v="202409-I_E-HDM001017-4HGDGI125885.xml"/>
    <s v="4.0"/>
    <s v="I"/>
    <s v="4HGDGI"/>
    <s v="125885"/>
    <s v="4HGDGI125885"/>
    <s v="363DE769-ED88-42C5-9DD7-F480580EFD0F"/>
    <s v="2024-09-22T20:29:36"/>
    <x v="8"/>
    <s v="2024"/>
    <x v="1"/>
    <x v="32"/>
    <x v="32"/>
    <s v="SCS160714Q78"/>
    <s v="SADCAL CONSULTORIA Y SOLUCIONES INTEGRALES"/>
    <s v="PUE"/>
    <s v="04"/>
    <s v="G03"/>
    <s v="MXN"/>
    <n v="1"/>
    <x v="0"/>
    <s v="|- POLIN DE PINO PARA CIMBRA  |- MANO DE OBRA  |- NIPLE TERMINAL 1-2 FLARE X 1-2 MN  |- REDUCCION CAMPANA GALV 1-2X3-8"/>
    <s v="221.62"/>
    <n v="221.62"/>
    <n v="221.62"/>
    <n v="0"/>
    <n v="0"/>
    <n v="0"/>
    <n v="35.46"/>
    <n v="0"/>
    <n v="0"/>
    <n v="0"/>
    <n v="0"/>
    <n v="0"/>
    <n v="257.08"/>
    <m/>
  </r>
  <r>
    <s v="202409-I_E-HESL550218-AHUI322.xml"/>
    <s v="4.0"/>
    <s v="I"/>
    <s v="AHUI"/>
    <s v="322"/>
    <s v="AHUI322"/>
    <s v="BB7FFE23-BEEC-56E6-A4F4-3A1C22C31068"/>
    <s v="2024-09-26T12:26:00"/>
    <x v="8"/>
    <s v="2024"/>
    <x v="0"/>
    <x v="156"/>
    <x v="156"/>
    <s v="SCS160714Q78"/>
    <s v="SADCAL CONSULTORIA Y SOLUCIONES INTEGRALES"/>
    <s v="PUE"/>
    <s v="04"/>
    <s v="G03"/>
    <s v="MXN"/>
    <n v="1"/>
    <x v="1"/>
    <s v="|- Tarifa"/>
    <s v="25.25"/>
    <n v="25.25"/>
    <n v="25.25"/>
    <n v="0"/>
    <n v="0"/>
    <n v="0"/>
    <n v="4.04"/>
    <n v="0"/>
    <n v="0"/>
    <n v="0"/>
    <n v="0"/>
    <n v="0"/>
    <n v="29.29"/>
    <m/>
  </r>
  <r>
    <s v="202409-I_E-IEA120222-FFNZ8024.xml"/>
    <s v="4.0"/>
    <s v="I"/>
    <s v="FFNZ"/>
    <s v="8024"/>
    <s v="FFNZ8024"/>
    <s v="9385E723-82F6-4939-98FA-832498340E4B"/>
    <s v="2024-09-22T21:57:20"/>
    <x v="8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694.83"/>
    <n v="694.83"/>
    <n v="694.83"/>
    <n v="0"/>
    <n v="0"/>
    <n v="0"/>
    <n v="111.17"/>
    <n v="0"/>
    <n v="0"/>
    <n v="0"/>
    <n v="0"/>
    <n v="0"/>
    <n v="806"/>
    <m/>
  </r>
  <r>
    <s v="202409-I_E-IMB990614-FE9074.xml"/>
    <s v="4.0"/>
    <s v="I"/>
    <s v="FE"/>
    <s v="9074"/>
    <s v="FE9074"/>
    <s v="E9E3FD47-D7FE-4B09-8572-EDEF43122644"/>
    <s v="2024-09-27T13:20:18"/>
    <x v="8"/>
    <s v="2024"/>
    <x v="1"/>
    <x v="157"/>
    <x v="157"/>
    <s v="SCS160714Q78"/>
    <s v="SADCAL CONSULTORIA Y SOLUCIONES INTEGRALES"/>
    <s v="PUE"/>
    <s v="01"/>
    <s v="G03"/>
    <s v="MXN"/>
    <n v="1"/>
    <x v="0"/>
    <s v="|- PT-135 SM. LINEA A 1 3-4&quot; SELLO MECANICO VAZEL"/>
    <s v="675.89"/>
    <n v="675.89"/>
    <n v="675.89"/>
    <n v="0"/>
    <n v="0"/>
    <n v="0"/>
    <n v="108.14"/>
    <n v="0"/>
    <n v="0"/>
    <n v="0"/>
    <n v="0"/>
    <n v="0"/>
    <n v="784.03"/>
    <m/>
  </r>
  <r>
    <s v="202409-I_E-MOCY821120-8EB389.xml"/>
    <s v="4.0"/>
    <s v="I"/>
    <s v=""/>
    <s v=""/>
    <s v="8EB389"/>
    <s v="8EB38944-D71C-4BB5-8E61-EED1F09D779D"/>
    <s v="2024-09-10T13:59:05"/>
    <x v="8"/>
    <s v="2024"/>
    <x v="1"/>
    <x v="158"/>
    <x v="158"/>
    <s v="SCS160714Q78"/>
    <s v="SADCAL CONSULTORIA Y SOLUCIONES INTEGRALES"/>
    <s v="PUE"/>
    <s v="01"/>
    <s v="G03"/>
    <s v="MXN"/>
    <n v="1"/>
    <x v="0"/>
    <s v="|- 1m Tubo pvc hidrahulico C.40 1&quot; (25mm) Amanco  |- 1 Tuerca union pvc hidrahulico 1&quot; (25mm) Gen  |- 1 Codo 90 pvc hidrahulico 1&quot; (25mm) Gen  |- 1 Conector cuerda exterior pvc hidrahuliuco 1&quot; (25mm) Gen  |- 2 Cople pvc hidrahulico 1&quot; (25mm) Gen  |- 1 Pegamento para pvc rigido azul 50g Omega Pitbull  |- 1 Reduccion bushing galvanizada 1 1-4&quot; a 1&quot; (32mm-35mm) Gen"/>
    <s v="149.89"/>
    <n v="149.88999999999999"/>
    <n v="149.88999999999999"/>
    <n v="0"/>
    <n v="0"/>
    <n v="0"/>
    <n v="23.98"/>
    <n v="0"/>
    <n v="1.87"/>
    <n v="0"/>
    <n v="0"/>
    <n v="0"/>
    <n v="171.99999999999997"/>
    <m/>
  </r>
  <r>
    <s v="202409-I_E-NAGV890306-00007688.xml"/>
    <s v="4.0"/>
    <s v="I"/>
    <s v="0000"/>
    <s v="7688"/>
    <s v="00007688"/>
    <s v="012056b8-6e40-4416-821d-4ca4ef3e5733"/>
    <s v="2024-09-21T11:33:00"/>
    <x v="8"/>
    <s v="2024"/>
    <x v="1"/>
    <x v="159"/>
    <x v="159"/>
    <s v="SCS160714Q78"/>
    <s v="SADCAL CONSULTORIA Y SOLUCIONES INTEGRALES"/>
    <s v="PUE"/>
    <s v="01"/>
    <s v="G03"/>
    <s v="MXN"/>
    <n v="1"/>
    <x v="0"/>
    <s v="|- CLAVO P MADERA DE 1  |- PEGAMENTO BLANCO BOTELLA 35GR  RESITOL 850 HENKEL  |- RESANADOR PARA MADERA RESISTOL 875 CAOBA 115ML"/>
    <s v="72.84"/>
    <n v="72.84"/>
    <n v="72.84"/>
    <n v="0"/>
    <n v="0"/>
    <n v="0"/>
    <n v="11.66"/>
    <n v="0"/>
    <n v="0"/>
    <n v="0"/>
    <n v="0"/>
    <n v="0"/>
    <n v="84.5"/>
    <m/>
  </r>
  <r>
    <s v="202409-I_E-NAGV890306-00007689.xml"/>
    <s v="4.0"/>
    <s v="I"/>
    <s v="0000"/>
    <s v="7689"/>
    <s v="00007689"/>
    <s v="b18bc18f-0591-438e-b306-3ed489668258"/>
    <s v="2024-09-21T11:37:00"/>
    <x v="8"/>
    <s v="2024"/>
    <x v="1"/>
    <x v="159"/>
    <x v="159"/>
    <s v="SCS160714Q78"/>
    <s v="SADCAL CONSULTORIA Y SOLUCIONES INTEGRALES"/>
    <s v="PUE"/>
    <s v="01"/>
    <s v="G03"/>
    <s v="MXN"/>
    <n v="1"/>
    <x v="0"/>
    <s v="|- LIJA DE AGUA G 500"/>
    <s v="17.24"/>
    <n v="17.239999999999998"/>
    <n v="17.239999999999998"/>
    <n v="0"/>
    <n v="0"/>
    <n v="0"/>
    <n v="2.76"/>
    <n v="0"/>
    <n v="0"/>
    <n v="0"/>
    <n v="0"/>
    <n v="0"/>
    <n v="20"/>
    <m/>
  </r>
  <r>
    <s v="202409-I_E-NWM970924-IBAEV272755.xml"/>
    <s v="4.0"/>
    <s v="I"/>
    <s v="IBAEV"/>
    <s v="272755"/>
    <s v="IBAEV272755"/>
    <s v="E13B4622-0577-4CEF-9CEA-47CA84AB0FCD"/>
    <s v="2024-09-22T19:58:43"/>
    <x v="8"/>
    <s v="2024"/>
    <x v="0"/>
    <x v="5"/>
    <x v="5"/>
    <s v="SCS160714Q78"/>
    <s v="SADCAL CONSULTORIA Y SOLUCIONES INTEGRALES"/>
    <s v="PUE"/>
    <s v="04"/>
    <s v="G03"/>
    <s v="MXN"/>
    <n v="1"/>
    <x v="1"/>
    <s v="|- E DOMICILIO  |- ARENA  |- ARENA BOB  |- ARENA GATO  |- ARENA"/>
    <s v="456.89"/>
    <n v="456.89"/>
    <n v="453.45"/>
    <n v="0"/>
    <n v="0"/>
    <n v="0"/>
    <n v="72.55"/>
    <n v="0"/>
    <n v="0"/>
    <n v="0"/>
    <n v="0"/>
    <n v="0"/>
    <n v="526"/>
    <m/>
  </r>
  <r>
    <s v="202409-I_E-NWM970924-IBAII209422.xml"/>
    <s v="4.0"/>
    <s v="I"/>
    <s v="IBAII"/>
    <s v="209422"/>
    <s v="IBAII209422"/>
    <s v="EE7CD8F2-1F01-42D2-8855-56659A5C942E"/>
    <s v="2024-09-12T09:46:05"/>
    <x v="8"/>
    <s v="2024"/>
    <x v="1"/>
    <x v="5"/>
    <x v="5"/>
    <s v="SCS160714Q78"/>
    <s v="SADCAL CONSULTORIA Y SOLUCIONES INTEGRALES"/>
    <s v="PUE"/>
    <s v="01"/>
    <s v="G03"/>
    <s v="MXN"/>
    <n v="1"/>
    <x v="1"/>
    <s v="|- HNZ DOY 620  |- KETCHUP 1.07  |- SM CHIPOTLE  |- AU FIBRA 4PK  |- SM RAJAS VDE  |- ROSA VENUS  |- R VENUS BA  |- ROSA VENUS  |- 1 2 3 ACEITE  |- ARROZ SOS SE  |- ELVIVE SHAM  |- HE SHAMPOO  |- EQ PASTA  |- ELVIVE AC CO  |- SALVO 1.2L  |- PASTA DENT  |- AU PASTA  |- AU PASTA  |- AU PASTA  |- AU PASTA  |- BONAF KIDS  |- AU AZUCAR  |- CM 520GR  |- 1  |- AGUACATE HAS  |- COSTENA ENS  |- DMONTE ENSAL  |- ALP CREMA RG  |- LALA 417  |- GVCALDO24CUB  |- FLORETES COL  |- SILK ALMEN O  |- CARNAT 930ML  |- LALA YOG  |- ALP FRESA  |- ALP ANTIOX  |- ALPURA COL  |- MAN RED BSA  |- AU FRIJOL PE  |- AU CAFE 200G  |- TE GV LIMON  |- JARRTU 2L  |- JARRMA 2L  |- JARRLI 2L  |- GV FRIJ BA  |- SAL YD FL  |- JITOMAT SALA  |- CHILE POBLAN  |- PLATANO CHIA  |- BROCOLI  |- GREATVALUE  |- MARUCHAN VAS"/>
    <s v="3768.65"/>
    <n v="3768.65"/>
    <n v="895.26"/>
    <n v="0"/>
    <n v="0"/>
    <n v="2606.5500000000002"/>
    <n v="143.24"/>
    <n v="0"/>
    <n v="0"/>
    <n v="0"/>
    <n v="0"/>
    <n v="0"/>
    <n v="3645.05"/>
    <m/>
  </r>
  <r>
    <s v="202409-I_E-NWM970924-IBAII209841.xml"/>
    <s v="4.0"/>
    <s v="I"/>
    <s v="IBAII"/>
    <s v="209841"/>
    <s v="IBAII209841"/>
    <s v="7FD1E844-9A59-431E-A36C-6E6C07339A01"/>
    <s v="2024-09-22T20:53:57"/>
    <x v="8"/>
    <s v="2024"/>
    <x v="0"/>
    <x v="5"/>
    <x v="5"/>
    <s v="SCS160714Q78"/>
    <s v="SADCAL CONSULTORIA Y SOLUCIONES INTEGRALES"/>
    <s v="PUE"/>
    <s v="04"/>
    <s v="G03"/>
    <s v="MXN"/>
    <n v="1"/>
    <x v="1"/>
    <s v="|- ORGANIZADOR  |- SNICKERS C  |- RECARGO COMISION"/>
    <s v="50.59"/>
    <n v="50.59"/>
    <n v="27.59"/>
    <n v="0"/>
    <n v="0"/>
    <n v="23"/>
    <n v="4.41"/>
    <n v="0"/>
    <n v="0"/>
    <n v="0"/>
    <n v="0"/>
    <n v="0"/>
    <n v="55"/>
    <m/>
  </r>
  <r>
    <s v="202409-I_E-NWM970924-IBAII209842.xml"/>
    <s v="4.0"/>
    <s v="I"/>
    <s v="IBAII"/>
    <s v="209842"/>
    <s v="IBAII209842"/>
    <s v="79E45364-7E91-4CA3-89A3-1212487827B2"/>
    <s v="2024-09-22T20:54:53"/>
    <x v="8"/>
    <s v="2024"/>
    <x v="1"/>
    <x v="5"/>
    <x v="5"/>
    <s v="SCS160714Q78"/>
    <s v="SADCAL CONSULTORIA Y SOLUCIONES INTEGRALES"/>
    <s v="PUE"/>
    <s v="04"/>
    <s v="G03"/>
    <s v="MXN"/>
    <n v="1"/>
    <x v="1"/>
    <s v="|- CANASTILLA T"/>
    <s v="18.97"/>
    <n v="18.97"/>
    <n v="18.97"/>
    <n v="0"/>
    <n v="0"/>
    <n v="0"/>
    <n v="3.03"/>
    <n v="0"/>
    <n v="0"/>
    <n v="0"/>
    <n v="0"/>
    <n v="0"/>
    <n v="22"/>
    <m/>
  </r>
  <r>
    <s v="202409-I_E-NWM970924-ICABM2628052.xml"/>
    <s v="4.0"/>
    <s v="I"/>
    <s v="ICABM"/>
    <s v="2628052"/>
    <s v="ICABM2628052"/>
    <s v="84776139-CE29-4278-8FD4-02EBC08CCEE7"/>
    <s v="2024-09-22T20:00:15"/>
    <x v="8"/>
    <s v="2024"/>
    <x v="0"/>
    <x v="5"/>
    <x v="5"/>
    <s v="SCS160714Q78"/>
    <s v="SADCAL CONSULTORIA Y SOLUCIONES INTEGRALES"/>
    <s v="PUE"/>
    <s v="04"/>
    <s v="G03"/>
    <s v="MXN"/>
    <n v="1"/>
    <x v="1"/>
    <s v="|- CHAROLA SUSH  |- MMCHEESECAKE  |- ZAATE ROJO"/>
    <s v="760.97"/>
    <n v="760.97"/>
    <n v="307.77999999999997"/>
    <n v="0"/>
    <n v="0"/>
    <n v="453.19"/>
    <n v="49.25"/>
    <n v="0"/>
    <n v="0"/>
    <n v="0"/>
    <n v="0"/>
    <n v="0"/>
    <n v="810.22"/>
    <m/>
  </r>
  <r>
    <s v="202409-I_E-NWM970924-IWAQR30883707.xml"/>
    <s v="4.0"/>
    <s v="I"/>
    <s v="IWAQR"/>
    <s v="30883707"/>
    <s v="IWAQR30883707"/>
    <s v="36D717F6-A6CD-4876-A358-F01599832284"/>
    <s v="2024-09-12T11:02:16"/>
    <x v="8"/>
    <s v="2024"/>
    <x v="1"/>
    <x v="5"/>
    <x v="5"/>
    <s v="SCS160714Q78"/>
    <s v="SADCAL CONSULTORIA Y SOLUCIONES INTEGRALES"/>
    <s v="PUE"/>
    <s v="04"/>
    <s v="G03"/>
    <s v="MXN"/>
    <n v="1"/>
    <x v="1"/>
    <s v="|- Estufa Atvio 20 Pulgadas 4 Quemadores Plateado 20TMG4G066SS  |- ENVIO"/>
    <s v="4402.72"/>
    <n v="4402.72"/>
    <n v="3486.19"/>
    <n v="0"/>
    <n v="0"/>
    <n v="0"/>
    <n v="557.79999999999995"/>
    <n v="0"/>
    <n v="0"/>
    <n v="0"/>
    <n v="0"/>
    <n v="0"/>
    <n v="4043.9900000000007"/>
    <m/>
  </r>
  <r>
    <s v="202409-I_E-OIRR940203-F22190.xml"/>
    <s v="4.0"/>
    <s v="I"/>
    <s v="F"/>
    <s v="22190"/>
    <s v="F22190"/>
    <s v="28461723-B56F-4BCD-A069-36EE754C9F2F"/>
    <s v="2024-09-05T17:11:52"/>
    <x v="8"/>
    <s v="2024"/>
    <x v="0"/>
    <x v="160"/>
    <x v="160"/>
    <s v="SCS160714Q78"/>
    <s v="SADCAL CONSULTORIA Y SOLUCIONES INTEGRALES"/>
    <s v="PUE"/>
    <s v="03"/>
    <s v="G03"/>
    <s v="MXN"/>
    <n v="1"/>
    <x v="1"/>
    <s v="|- Licencia anual onefacture cfdi"/>
    <s v="516.38"/>
    <n v="516.38"/>
    <n v="516.38"/>
    <n v="0"/>
    <n v="0"/>
    <n v="0"/>
    <n v="82.62"/>
    <n v="0"/>
    <n v="0"/>
    <n v="0"/>
    <n v="0"/>
    <n v="0"/>
    <n v="599"/>
    <m/>
  </r>
  <r>
    <s v="202409-I_E-OVI800131-OVIAC80036.xml"/>
    <s v="4.0"/>
    <s v="I"/>
    <s v="OVIAC"/>
    <s v="80036"/>
    <s v="OVIAC80036"/>
    <s v="288D8A8F-8CA9-4975-8D25-EC4296237BDF"/>
    <s v="2024-09-09T20:44:42"/>
    <x v="8"/>
    <s v="2024"/>
    <x v="0"/>
    <x v="6"/>
    <x v="6"/>
    <s v="SCS160714Q78"/>
    <s v="SADCAL CONSULTORIA Y SOLUCIONES INTEGRALES"/>
    <s v="PUE"/>
    <s v="04"/>
    <s v="G03"/>
    <s v="MXN"/>
    <n v="1"/>
    <x v="0"/>
    <s v="|- RESTAURANTES AL 16%"/>
    <s v="182.76"/>
    <n v="182.76"/>
    <n v="182.76"/>
    <n v="0"/>
    <n v="0"/>
    <n v="0"/>
    <n v="29.24"/>
    <n v="0"/>
    <n v="0"/>
    <n v="0"/>
    <n v="0"/>
    <n v="0"/>
    <n v="212"/>
    <m/>
  </r>
  <r>
    <s v="202409-I_E-PAU940527-530257A37608.xml"/>
    <s v="4.0"/>
    <s v="I"/>
    <s v="530257A"/>
    <s v="37608"/>
    <s v="530257A37608"/>
    <s v="ed5aa31e-8d0f-4dd7-8465-17e78a2f1286"/>
    <s v="2024-09-21T12:08:19"/>
    <x v="8"/>
    <s v="2024"/>
    <x v="1"/>
    <x v="161"/>
    <x v="161"/>
    <s v="SCS160714Q78"/>
    <s v="SADCAL CONSULTORIA Y SOLUCIONES INTEGRALES"/>
    <s v="PUE"/>
    <s v="01"/>
    <s v="G03"/>
    <s v="MXN"/>
    <n v="1"/>
    <x v="1"/>
    <s v="|- VINIMEX ANTIBACTERIAL MATE BLANCO  |- COMEX BROCHA PELO DE CAMELLO 1&quot;  |- RODILLO 4&quot; NYLON COMPLETO"/>
    <s v="253.45"/>
    <n v="253.45"/>
    <n v="253.45"/>
    <n v="0"/>
    <n v="0"/>
    <n v="0"/>
    <n v="40.549999999999997"/>
    <n v="0"/>
    <n v="0"/>
    <n v="0"/>
    <n v="0"/>
    <n v="0"/>
    <n v="294"/>
    <m/>
  </r>
  <r>
    <s v="202409-I_E-PCZ071128-MEXAB3FAC000473916.xml"/>
    <s v="4.0"/>
    <s v="I"/>
    <s v="MEXAB"/>
    <s v="3FAC000473916"/>
    <s v="MEXAB3FAC000473916"/>
    <s v="06B7021E-A229-452F-A05F-F2CB3F8B37BC"/>
    <s v="2024-09-22T21:04:54"/>
    <x v="8"/>
    <s v="2024"/>
    <x v="1"/>
    <x v="34"/>
    <x v="34"/>
    <s v="SCS160714Q78"/>
    <s v="SADCAL CONSULTORIA Y SOLUCIONES INTEGRALES"/>
    <s v="PUE"/>
    <s v="04"/>
    <s v="G03"/>
    <s v="MXN"/>
    <n v="1"/>
    <x v="1"/>
    <s v="|- ALIM GATINA POLLO 1-15 KG"/>
    <s v="976.80"/>
    <n v="976.8"/>
    <n v="976.8"/>
    <n v="0"/>
    <n v="0"/>
    <n v="0"/>
    <n v="156.30000000000001"/>
    <n v="0"/>
    <n v="0"/>
    <n v="0"/>
    <n v="0"/>
    <n v="0"/>
    <n v="1133.0999999999999"/>
    <m/>
  </r>
  <r>
    <s v="202409-I_E-PHI830429-PTAC295271.xml"/>
    <s v="4.0"/>
    <s v="I"/>
    <s v="PTAC"/>
    <s v="295271"/>
    <s v="PTAC295271"/>
    <s v="f11690e6-4434-4c7e-ad4b-edb49e3a642e"/>
    <s v="2024-09-23T18:05:41"/>
    <x v="8"/>
    <s v="2024"/>
    <x v="0"/>
    <x v="52"/>
    <x v="52"/>
    <s v="SCS160714Q78"/>
    <s v="SADCAL CONSULTORIA Y SOLUCIONES INTEGRALES"/>
    <s v="PUE"/>
    <s v="04"/>
    <s v="G03"/>
    <s v="MXN"/>
    <n v="1"/>
    <x v="1"/>
    <s v="|- CAMISA CMA ELY,BLANC"/>
    <s v="1895.69"/>
    <n v="1895.69"/>
    <n v="1895.69"/>
    <n v="0"/>
    <n v="0"/>
    <n v="0"/>
    <n v="303.31"/>
    <n v="0"/>
    <n v="0"/>
    <n v="0"/>
    <n v="0"/>
    <n v="0"/>
    <n v="2199"/>
    <m/>
  </r>
  <r>
    <s v="202409-I_E-PHI830429-PTAC295302.xml"/>
    <s v="4.0"/>
    <s v="I"/>
    <s v="PTAC"/>
    <s v="295302"/>
    <s v="PTAC295302"/>
    <s v="ffdd0b6c-1bfc-4d55-b00c-3856acf69b5e"/>
    <s v="2024-09-23T19:45:26"/>
    <x v="8"/>
    <s v="2024"/>
    <x v="0"/>
    <x v="52"/>
    <x v="52"/>
    <s v="SCS160714Q78"/>
    <s v="SADCAL CONSULTORIA Y SOLUCIONES INTEGRALES"/>
    <s v="PUE"/>
    <s v="04"/>
    <s v="G03"/>
    <s v="MXN"/>
    <n v="1"/>
    <x v="1"/>
    <s v="|- MOCASIN MILAN,NEGRO,"/>
    <s v="3267.24"/>
    <n v="3267.24"/>
    <n v="3267.24"/>
    <n v="0"/>
    <n v="0"/>
    <n v="0"/>
    <n v="522.76"/>
    <n v="0"/>
    <n v="0"/>
    <n v="0"/>
    <n v="0"/>
    <n v="0"/>
    <n v="3790"/>
    <m/>
  </r>
  <r>
    <s v="202409-I_E-PHI830429-PTAC295304.xml"/>
    <s v="4.0"/>
    <s v="I"/>
    <s v="PTAC"/>
    <s v="295304"/>
    <s v="PTAC295304"/>
    <s v="d786e344-686f-490f-9035-4ba0ba97b000"/>
    <s v="2024-09-23T19:48:43"/>
    <x v="8"/>
    <s v="2024"/>
    <x v="0"/>
    <x v="52"/>
    <x v="52"/>
    <s v="SCS160714Q78"/>
    <s v="SADCAL CONSULTORIA Y SOLUCIONES INTEGRALES"/>
    <s v="PUE"/>
    <s v="04"/>
    <s v="G03"/>
    <s v="MXN"/>
    <n v="1"/>
    <x v="1"/>
    <s v="|- SACO SAC LACE ROCK,N"/>
    <s v="3188.79"/>
    <n v="3188.79"/>
    <n v="3188.79"/>
    <n v="0"/>
    <n v="0"/>
    <n v="0"/>
    <n v="510.21"/>
    <n v="0"/>
    <n v="0"/>
    <n v="0"/>
    <n v="0"/>
    <n v="0"/>
    <n v="3699"/>
    <m/>
  </r>
  <r>
    <s v="202409-I_E-PME620604-W48486.xml"/>
    <s v="4.0"/>
    <s v="I"/>
    <s v="W"/>
    <s v="48486"/>
    <s v="W48486"/>
    <s v="991ab534-5724-4c1d-88d1-4d153767c417"/>
    <s v="2024-09-04T12:15:20"/>
    <x v="8"/>
    <s v="2024"/>
    <x v="1"/>
    <x v="162"/>
    <x v="162"/>
    <s v="SCS160714Q78"/>
    <s v="SADCAL CONSULTORIA Y SOLUCIONES INTEGRALES"/>
    <s v="PUE"/>
    <s v="01"/>
    <s v="G03"/>
    <s v="MXN"/>
    <n v="1"/>
    <x v="0"/>
    <s v="|- Magna"/>
    <s v="346.12"/>
    <n v="346.12"/>
    <n v="336.75"/>
    <n v="0"/>
    <n v="0"/>
    <n v="0"/>
    <n v="53.88"/>
    <n v="9.3699999999999992"/>
    <n v="0"/>
    <n v="0"/>
    <n v="0"/>
    <n v="0"/>
    <n v="400"/>
    <m/>
  </r>
  <r>
    <s v="202409-I_E-RIRC790716-F1406.xml"/>
    <s v="4.0"/>
    <s v="I"/>
    <s v="F"/>
    <s v="1406"/>
    <s v="F1406"/>
    <s v="d51bddda-e576-4ffc-9cc7-7f2fdea0825a"/>
    <s v="2024-09-06T17:22:18"/>
    <x v="8"/>
    <s v="2024"/>
    <x v="1"/>
    <x v="163"/>
    <x v="163"/>
    <s v="SCS160714Q78"/>
    <s v="SADCAL CONSULTORIA Y SOLUCIONES INTEGRALES"/>
    <s v="PUE"/>
    <s v="28"/>
    <s v="G03"/>
    <s v="MXN"/>
    <n v="1"/>
    <x v="0"/>
    <s v="|- TERMOFUSORA IUSA 800 W (INCLUYE DADOS 20 MM A 63 MM)"/>
    <s v="1377.53"/>
    <n v="1377.53"/>
    <n v="1377.53"/>
    <n v="0"/>
    <n v="0"/>
    <n v="0"/>
    <n v="220.4"/>
    <n v="0"/>
    <n v="0"/>
    <n v="0"/>
    <n v="0"/>
    <n v="0"/>
    <n v="1597.93"/>
    <m/>
  </r>
  <r>
    <s v="202409-I_E-SAR110503-WEB49350.xml"/>
    <s v="4.0"/>
    <s v="I"/>
    <s v="WEB"/>
    <s v="49350"/>
    <s v="WEB49350"/>
    <s v="690f0568-d70c-4928-bdb7-94a795155472"/>
    <s v="2024-09-12T01:00:30"/>
    <x v="8"/>
    <s v="2024"/>
    <x v="1"/>
    <x v="35"/>
    <x v="35"/>
    <s v="SCS160714Q78"/>
    <s v="SADCAL CONSULTORIA Y SOLUCIONES INTEGRALES"/>
    <s v="PUE"/>
    <s v="28"/>
    <s v="G03"/>
    <s v="MXN"/>
    <n v="1"/>
    <x v="0"/>
    <s v="|- Magna"/>
    <s v="432.67"/>
    <n v="432.67"/>
    <n v="420.81"/>
    <n v="0"/>
    <n v="0"/>
    <n v="0"/>
    <n v="67.33"/>
    <n v="11.86"/>
    <n v="0"/>
    <n v="0"/>
    <n v="0"/>
    <n v="0"/>
    <n v="500"/>
    <m/>
  </r>
  <r>
    <s v="202409-I_E-SAR110503-WEB50136.xml"/>
    <s v="4.0"/>
    <s v="I"/>
    <s v="WEB"/>
    <s v="50136"/>
    <s v="WEB50136"/>
    <s v="bd317707-dbf6-4fd9-be69-bb93bd674f80"/>
    <s v="2024-09-25T08:55:19"/>
    <x v="8"/>
    <s v="2024"/>
    <x v="1"/>
    <x v="35"/>
    <x v="35"/>
    <s v="SCS160714Q78"/>
    <s v="SADCAL CONSULTORIA Y SOLUCIONES INTEGRALES"/>
    <s v="PUE"/>
    <s v="28"/>
    <s v="G03"/>
    <s v="MXN"/>
    <n v="1"/>
    <x v="0"/>
    <s v="|- Magna"/>
    <s v="259.60"/>
    <n v="259.60000000000002"/>
    <n v="252.5"/>
    <n v="0"/>
    <n v="0"/>
    <n v="0"/>
    <n v="40.4"/>
    <n v="7.1"/>
    <n v="0"/>
    <n v="0"/>
    <n v="0"/>
    <n v="0"/>
    <n v="300"/>
    <m/>
  </r>
  <r>
    <s v="202409-I_E-SER940708-W581917.xml"/>
    <s v="4.0"/>
    <s v="I"/>
    <s v="W"/>
    <s v="581917"/>
    <s v="W581917"/>
    <s v="5ae1c04d-5b9b-45b7-82c6-c8bf81d1555c"/>
    <s v="2024-09-22T22:05:33"/>
    <x v="8"/>
    <s v="2024"/>
    <x v="1"/>
    <x v="164"/>
    <x v="164"/>
    <s v="SCS160714Q78"/>
    <s v="SADCAL CONSULTORIA Y SOLUCIONES INTEGRALES"/>
    <s v="PUE"/>
    <s v="01"/>
    <s v="G03"/>
    <s v="MXN"/>
    <n v="1"/>
    <x v="0"/>
    <s v="|- MAGNA"/>
    <s v="346.15"/>
    <n v="346.15"/>
    <n v="336.56"/>
    <n v="0"/>
    <n v="0"/>
    <n v="0"/>
    <n v="53.85"/>
    <n v="9.59"/>
    <n v="0"/>
    <n v="0"/>
    <n v="0"/>
    <n v="0"/>
    <n v="400"/>
    <m/>
  </r>
  <r>
    <s v="202409-I_E-SHA080123-HWEB68518.xml"/>
    <s v="4.0"/>
    <s v="I"/>
    <s v="HWEB"/>
    <s v="68518"/>
    <s v="HWEB68518"/>
    <s v="342ce3e3-8fb2-4342-bd93-9a7a0746a670"/>
    <s v="2024-09-20T08:01:23"/>
    <x v="8"/>
    <s v="2024"/>
    <x v="1"/>
    <x v="145"/>
    <x v="145"/>
    <s v="SCS160714Q78"/>
    <s v="SADCAL CONSULTORIA Y SOLUCIONES INTEGRALES"/>
    <s v="PUE"/>
    <s v="01"/>
    <s v="G03"/>
    <s v="MXN"/>
    <n v="1"/>
    <x v="0"/>
    <s v="|- Magna"/>
    <s v="346.11"/>
    <n v="346.11"/>
    <n v="336.81"/>
    <n v="0"/>
    <n v="0"/>
    <n v="0"/>
    <n v="53.89"/>
    <n v="9.3000000000000007"/>
    <n v="0"/>
    <n v="0"/>
    <n v="0"/>
    <n v="0"/>
    <n v="400"/>
    <m/>
  </r>
  <r>
    <s v="202409-I_E-SHA080123-HWEB68711.xml"/>
    <s v="4.0"/>
    <s v="I"/>
    <s v="HWEB"/>
    <s v="68711"/>
    <s v="HWEB68711"/>
    <s v="0f999df7-d23a-43b0-a59a-77c7357bcf98"/>
    <s v="2024-09-23T13:52:54"/>
    <x v="8"/>
    <s v="2024"/>
    <x v="1"/>
    <x v="145"/>
    <x v="145"/>
    <s v="SCS160714Q78"/>
    <s v="SADCAL CONSULTORIA Y SOLUCIONES INTEGRALES"/>
    <s v="PUE"/>
    <s v="01"/>
    <s v="G03"/>
    <s v="MXN"/>
    <n v="1"/>
    <x v="0"/>
    <s v="|- Magna"/>
    <s v="259.58"/>
    <n v="259.58"/>
    <n v="252.63"/>
    <n v="0"/>
    <n v="0"/>
    <n v="0"/>
    <n v="40.42"/>
    <n v="6.95"/>
    <n v="0"/>
    <n v="0"/>
    <n v="0"/>
    <n v="0"/>
    <n v="300"/>
    <m/>
  </r>
  <r>
    <s v="202409-I_E-SKA040907-FESKA0000005885.xml"/>
    <s v="4.0"/>
    <s v="I"/>
    <s v="FESKA"/>
    <s v="0000005885"/>
    <s v="FESKA0000005885"/>
    <s v="B63257A5-AD9E-49F2-8F7C-9FF5B9E52F11"/>
    <s v="2024-09-23T13:50:01"/>
    <x v="8"/>
    <s v="2024"/>
    <x v="1"/>
    <x v="146"/>
    <x v="146"/>
    <s v="SCS160714Q78"/>
    <s v="SADCAL CONSULTORIA Y SOLUCIONES INTEGRALES"/>
    <s v="PUE"/>
    <s v="01"/>
    <s v="G03"/>
    <s v="MXN"/>
    <n v="1"/>
    <x v="0"/>
    <s v="|- MAGNA TICKET 653791"/>
    <s v="346.09"/>
    <n v="346.09"/>
    <n v="336.94"/>
    <n v="0"/>
    <n v="0"/>
    <n v="0"/>
    <n v="53.91"/>
    <n v="9.15"/>
    <n v="0"/>
    <n v="0"/>
    <n v="0"/>
    <n v="0"/>
    <n v="400"/>
    <m/>
  </r>
  <r>
    <s v="202409-I_E-SLI010507-LYWB164131.xml"/>
    <s v="4.0"/>
    <s v="I"/>
    <s v="LYWB"/>
    <s v="164131"/>
    <s v="LYWB164131"/>
    <s v="af55fe7f-abcb-45cf-86a0-b83f0417e614"/>
    <s v="2024-09-10T16:13:36"/>
    <x v="8"/>
    <s v="2024"/>
    <x v="1"/>
    <x v="57"/>
    <x v="57"/>
    <s v="SCS160714Q78"/>
    <s v="SADCAL CONSULTORIA Y SOLUCIONES INTEGRALES"/>
    <s v="PUE"/>
    <s v="01"/>
    <s v="G03"/>
    <s v="MXN"/>
    <n v="1"/>
    <x v="0"/>
    <s v="|- Magna"/>
    <s v="259.62"/>
    <n v="259.62"/>
    <n v="252.38"/>
    <n v="0"/>
    <n v="0"/>
    <n v="0"/>
    <n v="40.380000000000003"/>
    <n v="7.24"/>
    <n v="0"/>
    <n v="0"/>
    <n v="0"/>
    <n v="0"/>
    <n v="300"/>
    <m/>
  </r>
  <r>
    <s v="202409-I_E-SOM101125-FBAA3876277.xml"/>
    <s v="4.0"/>
    <s v="I"/>
    <s v="FBAA"/>
    <s v="3876277"/>
    <s v="FBAA3876277"/>
    <s v="10BC019E-F99D-4FE4-8460-9C9A6E5DE599"/>
    <s v="2024-09-22T21:48:27"/>
    <x v="8"/>
    <s v="2024"/>
    <x v="0"/>
    <x v="36"/>
    <x v="36"/>
    <s v="SCS160714Q78"/>
    <s v="SADCAL CONSULTORIA Y SOLUCIONES INTEGRALES"/>
    <s v="PPD"/>
    <s v="99"/>
    <s v="G03"/>
    <s v="MXN"/>
    <n v="1"/>
    <x v="1"/>
    <s v="|- AUDIFONOS MOTOROLA E"/>
    <s v="214.66"/>
    <n v="214.66"/>
    <n v="203.93"/>
    <n v="0"/>
    <n v="0"/>
    <n v="0"/>
    <n v="32.619999999999997"/>
    <n v="0"/>
    <n v="0"/>
    <n v="0"/>
    <n v="0"/>
    <n v="0"/>
    <n v="236.55"/>
    <m/>
  </r>
  <r>
    <s v="202409-I_E-SOM101125-FBAA3876279.xml"/>
    <s v="4.0"/>
    <s v="I"/>
    <s v="FBAA"/>
    <s v="3876279"/>
    <s v="FBAA3876279"/>
    <s v="72049AFD-B4FA-4C31-B423-BA2075ADF0C7"/>
    <s v="2024-09-22T21:49:52"/>
    <x v="8"/>
    <s v="2024"/>
    <x v="1"/>
    <x v="36"/>
    <x v="36"/>
    <s v="SCS160714Q78"/>
    <s v="SADCAL CONSULTORIA Y SOLUCIONES INTEGRALES"/>
    <s v="PPD"/>
    <s v="99"/>
    <s v="G03"/>
    <s v="MXN"/>
    <n v="1"/>
    <x v="1"/>
    <s v="|- 923BOTA FLEXI EPIC 4  |- O23BOTA FLEXI FABRA"/>
    <s v="3705.18"/>
    <n v="3705.18"/>
    <n v="1495.87"/>
    <n v="0"/>
    <n v="0"/>
    <n v="0"/>
    <n v="239.33"/>
    <n v="0"/>
    <n v="0"/>
    <n v="0"/>
    <n v="0"/>
    <n v="0"/>
    <n v="1735.1999999999998"/>
    <m/>
  </r>
  <r>
    <s v="202409-I_E-SPL180212-LA2655.xml"/>
    <s v="4.0"/>
    <s v="I"/>
    <s v="LA"/>
    <s v="2655"/>
    <s v="LA2655"/>
    <s v="147b411a-1cec-44e9-8fb8-92d8c16dfcc5"/>
    <s v="2024-09-17T15:00:46"/>
    <x v="8"/>
    <s v="2024"/>
    <x v="1"/>
    <x v="21"/>
    <x v="21"/>
    <s v="SCS160714Q78"/>
    <s v="SADCAL CONSULTORIA Y SOLUCIONES INTEGRALES"/>
    <s v="PUE"/>
    <s v="04"/>
    <s v="G03"/>
    <s v="MXN"/>
    <n v="1"/>
    <x v="0"/>
    <s v="|- EFITEC87 (Despacho 559115-0)  |- EFITEC87 (Despacho 552200-0)"/>
    <s v="605.84"/>
    <n v="605.84"/>
    <n v="588.5"/>
    <n v="0"/>
    <n v="0"/>
    <n v="0"/>
    <n v="94.16"/>
    <n v="17.34"/>
    <n v="0"/>
    <n v="0"/>
    <n v="0"/>
    <n v="0"/>
    <n v="700"/>
    <m/>
  </r>
  <r>
    <s v="202409-I_E-SPL180212-LA2656.xml"/>
    <s v="4.0"/>
    <s v="I"/>
    <s v="LA"/>
    <s v="2656"/>
    <s v="LA2656"/>
    <s v="7a0108fa-c1e3-41a1-8ad7-f73615a802a7"/>
    <s v="2024-09-17T15:02:27"/>
    <x v="8"/>
    <s v="2024"/>
    <x v="1"/>
    <x v="21"/>
    <x v="21"/>
    <s v="SCS160714Q78"/>
    <s v="SADCAL CONSULTORIA Y SOLUCIONES INTEGRALES"/>
    <s v="PUE"/>
    <s v="01"/>
    <s v="G03"/>
    <s v="MXN"/>
    <n v="1"/>
    <x v="0"/>
    <s v="|- EFITEC87 (Despacho 542647-0)"/>
    <s v="259.65"/>
    <n v="259.64999999999998"/>
    <n v="252.19"/>
    <n v="0"/>
    <n v="0"/>
    <n v="0"/>
    <n v="40.35"/>
    <n v="7.46"/>
    <n v="0"/>
    <n v="0"/>
    <n v="0"/>
    <n v="0"/>
    <n v="300"/>
    <m/>
  </r>
  <r>
    <s v="202409-I_E-TME840315-FMM130124090183798.xml"/>
    <s v="4.0"/>
    <s v="I"/>
    <s v="FMM"/>
    <s v="130124090183798"/>
    <s v="FMM130124090183798"/>
    <s v="9aac6599-d761-4e43-bd19-736228753565"/>
    <s v="2024-09-25T01:39:47"/>
    <x v="8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09-I_E-VACN620415-79E05B.xml"/>
    <s v="4.0"/>
    <s v="I"/>
    <s v=""/>
    <s v=""/>
    <s v="79E05B"/>
    <s v="79E05BE7-4A53-46CD-8F0E-8E021C20F5DF"/>
    <s v="2024-09-17T14:33:50"/>
    <x v="8"/>
    <s v="2024"/>
    <x v="1"/>
    <x v="165"/>
    <x v="165"/>
    <s v="SCS160714Q78"/>
    <s v="SADCAL CONSULTORIA Y SOLUCIONES INTEGRALES"/>
    <s v="PUE"/>
    <s v="04"/>
    <s v="G03"/>
    <s v="MXN"/>
    <n v="1"/>
    <x v="0"/>
    <s v="|- SUSPENSION"/>
    <s v="5344.82"/>
    <n v="5344.82"/>
    <n v="5344.82"/>
    <n v="0"/>
    <n v="0"/>
    <n v="0"/>
    <n v="855.17"/>
    <n v="0"/>
    <n v="0"/>
    <n v="0"/>
    <n v="0"/>
    <n v="0"/>
    <n v="6199.99"/>
    <m/>
  </r>
  <r>
    <s v="202409-P_E-TME840315-fcc294.xml"/>
    <s v="4.0"/>
    <s v="P"/>
    <s v=""/>
    <s v=""/>
    <s v="fcc294"/>
    <s v="fcc294ae-d4fc-4f66-b6c5-736228752183"/>
    <s v="2024-09-10T02:40:32"/>
    <x v="8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09_I_E-84-2805822_143850774282.pdf"/>
    <s v="-"/>
    <s v="I"/>
    <s v="-"/>
    <s v="-"/>
    <s v="143850774282"/>
    <s v="-"/>
    <d v="2024-09-03T00:00:00"/>
    <x v="8"/>
    <n v="2024"/>
    <x v="0"/>
    <x v="1"/>
    <x v="1"/>
    <s v="SCS160714Q78"/>
    <s v="SADCAL CONSULTORIA Y SOLUCIONES INTEGRALES"/>
    <s v="-"/>
    <s v="28"/>
    <s v="-"/>
    <s v="MXN"/>
    <n v="1"/>
    <x v="1"/>
    <s v="|- Ninja Turtles Pass"/>
    <n v="343.97"/>
    <n v="343.97"/>
    <n v="343.97"/>
    <n v="0"/>
    <n v="0"/>
    <n v="0"/>
    <n v="55.03"/>
    <n v="0"/>
    <n v="0"/>
    <n v="0"/>
    <n v="0"/>
    <n v="0"/>
    <n v="399"/>
    <m/>
  </r>
  <r>
    <s v="202409_I_E-74-3093319_202302985954.pdf"/>
    <s v="-"/>
    <s v="I"/>
    <s v="-"/>
    <s v="-"/>
    <s v="202302985954"/>
    <s v="-"/>
    <d v="2024-09-04T00:00:00"/>
    <x v="8"/>
    <n v="2024"/>
    <x v="0"/>
    <x v="0"/>
    <x v="0"/>
    <s v="SCS160714Q78"/>
    <s v="SADCAL CONSULTORIA Y SOLUCIONES INTEGRALES"/>
    <s v="-"/>
    <s v="04"/>
    <s v="-"/>
    <s v="MXN"/>
    <n v="1"/>
    <x v="0"/>
    <s v="|- 90752625 - IONOS Servidor Virtual Cloud RAM XL"/>
    <n v="2196.5"/>
    <n v="2196.5"/>
    <n v="1893.53"/>
    <n v="0"/>
    <n v="0"/>
    <n v="0"/>
    <n v="302.97000000000003"/>
    <n v="0"/>
    <n v="0"/>
    <n v="0"/>
    <n v="0"/>
    <n v="0"/>
    <n v="2196.5"/>
    <m/>
  </r>
  <r>
    <s v="202409_I_E-74-3093319_202302994281.pdf"/>
    <s v="-"/>
    <s v="I"/>
    <s v="-"/>
    <s v="-"/>
    <s v="202302994281"/>
    <s v="-"/>
    <d v="2024-09-11T00:00:00"/>
    <x v="8"/>
    <n v="2024"/>
    <x v="0"/>
    <x v="0"/>
    <x v="0"/>
    <s v="SCS160714Q78"/>
    <s v="SADCAL CONSULTORIA Y SOLUCIONES INTEGRALES"/>
    <s v="-"/>
    <s v="04"/>
    <s v="-"/>
    <s v="MXN"/>
    <n v="1"/>
    <x v="0"/>
    <s v="|- 102620956 - IONOS VPS Windows XL"/>
    <n v="1666.34"/>
    <n v="1666.34"/>
    <n v="1436.5"/>
    <n v="0"/>
    <n v="0"/>
    <n v="0"/>
    <n v="229.83999999999992"/>
    <n v="0"/>
    <n v="0"/>
    <n v="0"/>
    <n v="0"/>
    <n v="0"/>
    <n v="1666.34"/>
    <m/>
  </r>
  <r>
    <s v="202409_I_E-74-3093319_202303007953.pdf"/>
    <s v="-"/>
    <s v="I"/>
    <s v="-"/>
    <s v="-"/>
    <s v="202303007953"/>
    <s v="-"/>
    <d v="2024-09-22T00:00:00"/>
    <x v="8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09_I_E-ZVC110421C76_INV272883428.pdf"/>
    <s v="-"/>
    <s v="I"/>
    <s v="-"/>
    <s v="-"/>
    <s v="INV272883428"/>
    <s v="-"/>
    <d v="2024-09-13T00:00:00"/>
    <x v="8"/>
    <n v="2024"/>
    <x v="0"/>
    <x v="9"/>
    <x v="9"/>
    <s v="SCS160714Q78"/>
    <s v="SADCAL CONSULTORIA Y SOLUCIONES INTEGRALES"/>
    <s v="-"/>
    <s v="04"/>
    <s v="-"/>
    <s v="USD"/>
    <n v="19.278700000000001"/>
    <x v="1"/>
    <s v="|- Zoom One Pro Monthly"/>
    <n v="15.99"/>
    <n v="308.27"/>
    <n v="308.27"/>
    <n v="0"/>
    <n v="0"/>
    <n v="0"/>
    <n v="49.32"/>
    <n v="0"/>
    <n v="0"/>
    <n v="0"/>
    <n v="0"/>
    <n v="0"/>
    <n v="357.59"/>
    <m/>
  </r>
  <r>
    <s v="202409_I_E-91440300MA5ELLGN0H_AHKS20240908.pdf"/>
    <s v="-"/>
    <s v="I"/>
    <s v="-"/>
    <s v="-"/>
    <s v="AHKS20240908"/>
    <s v="-"/>
    <d v="2024-09-08T00:00:00"/>
    <x v="8"/>
    <n v="2024"/>
    <x v="0"/>
    <x v="166"/>
    <x v="166"/>
    <s v="SCS160714Q78"/>
    <s v="SADCAL CONSULTORIA Y SOLUCIONES INTEGRALES"/>
    <s v="-"/>
    <s v="04"/>
    <s v="-"/>
    <s v="MXN"/>
    <n v="1"/>
    <x v="1"/>
    <s v="|- Corral Portátil"/>
    <n v="428"/>
    <n v="428"/>
    <n v="0"/>
    <n v="0"/>
    <n v="0"/>
    <n v="0"/>
    <n v="0"/>
    <n v="428"/>
    <n v="0"/>
    <n v="0"/>
    <n v="0"/>
    <n v="0"/>
    <n v="428"/>
    <m/>
  </r>
  <r>
    <s v="202410-I_E-AIBD970816-KTGSQC-I591.xml"/>
    <s v="4.0"/>
    <s v="I"/>
    <s v="KTGSQC-I"/>
    <s v="591"/>
    <s v="KTGSQC-I591"/>
    <s v="97B5EEA7-C620-57AF-B727-E7D3D5C3BCEF"/>
    <s v="2024-10-01T13:59:59"/>
    <x v="9"/>
    <s v="2024"/>
    <x v="0"/>
    <x v="167"/>
    <x v="167"/>
    <s v="SCS160714Q78"/>
    <s v="SADCAL CONSULTORIA Y SOLUCIONES INTEGRALES"/>
    <s v="PUE"/>
    <s v="04"/>
    <s v="G03"/>
    <s v="MXN"/>
    <n v="1"/>
    <x v="1"/>
    <s v="|- Servicios de mensajería en bicicleta o motocicleta. Servicio independiente de entrega de alimentos preparados, a través de la aplicación UberEats"/>
    <s v="16.38"/>
    <n v="16.38"/>
    <n v="16.38"/>
    <n v="0"/>
    <n v="0"/>
    <n v="0"/>
    <n v="2.62"/>
    <n v="0"/>
    <n v="0"/>
    <n v="0"/>
    <n v="0"/>
    <n v="0"/>
    <n v="19"/>
    <m/>
  </r>
  <r>
    <s v="202410-I_E-AME860107-A1408448.xml"/>
    <s v="4.0"/>
    <s v="I"/>
    <s v="A"/>
    <s v="1408448"/>
    <s v="A1408448"/>
    <s v="7B50B048-3883-4197-A092-46533A7ABADC"/>
    <s v="2024-10-16T01:00:00"/>
    <x v="9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200 Timbres"/>
    <s v="420.00"/>
    <n v="420"/>
    <n v="420"/>
    <n v="0"/>
    <n v="0"/>
    <n v="0"/>
    <n v="67.2"/>
    <n v="0"/>
    <n v="0"/>
    <n v="0"/>
    <n v="0"/>
    <n v="0"/>
    <n v="487.2"/>
    <m/>
  </r>
  <r>
    <s v="202410-I_E-AME860107-B14414.xml"/>
    <s v="4.0"/>
    <s v="I"/>
    <s v="B"/>
    <s v="14414"/>
    <s v="B14414"/>
    <s v="2318AFA4-0354-4449-951F-1C91E5D42608"/>
    <s v="2024-10-22T01:00:00"/>
    <x v="9"/>
    <s v="2024"/>
    <x v="0"/>
    <x v="2"/>
    <x v="2"/>
    <s v="SCS160714Q78"/>
    <s v="SADCAL CONSULTORIA Y SOLUCIONES INTEGRALES"/>
    <s v="PUE"/>
    <s v="03"/>
    <s v="G01"/>
    <s v="MXN"/>
    <n v="1"/>
    <x v="2"/>
    <s v="|- ACT. ASPEL COI 1 USR. v10 - COI1AN  |- ACT. ASPEL COI 1 LIC. ADICIONAL v10 - COIL1AN"/>
    <s v="7328.00"/>
    <n v="7328"/>
    <n v="5210.21"/>
    <n v="0"/>
    <n v="0"/>
    <n v="0"/>
    <n v="833.63"/>
    <n v="0"/>
    <n v="0"/>
    <n v="0"/>
    <n v="0"/>
    <n v="0"/>
    <n v="6043.84"/>
    <m/>
  </r>
  <r>
    <s v="202410-I_E-ANE140618-CSale122680258.xml"/>
    <s v="4.0"/>
    <s v="I"/>
    <s v="CSale"/>
    <s v="122680258"/>
    <s v="CSale122680258"/>
    <s v="AA1BC8D1-8412-11EF-BD37-4587EDA387B6"/>
    <s v="2024-10-06T12:41:57"/>
    <x v="9"/>
    <s v="2024"/>
    <x v="1"/>
    <x v="168"/>
    <x v="168"/>
    <s v="SCS160714Q78"/>
    <s v="SADCAL CONSULTORIA Y SOLUCIONES INTEGRALES"/>
    <s v="PUE"/>
    <s v="04"/>
    <s v="G03"/>
    <s v="MXN"/>
    <n v="1"/>
    <x v="0"/>
    <s v="|- IRIS USA, Inc. - Bolígrafo de ejercicio IRIS CI-604 con techo de malla para 4 paneles, blanco"/>
    <s v="586.50"/>
    <n v="586.5"/>
    <n v="586.5"/>
    <n v="0"/>
    <n v="0"/>
    <n v="0"/>
    <n v="93.85"/>
    <n v="0"/>
    <n v="0"/>
    <n v="0"/>
    <n v="0"/>
    <n v="0"/>
    <n v="680.35"/>
    <m/>
  </r>
  <r>
    <s v="202410-I_E-BII931004-SEP7548450055286517.xml"/>
    <s v="4.0"/>
    <s v="I"/>
    <s v="SEP75484"/>
    <s v="50055286517"/>
    <s v="SEP7548450055286517"/>
    <s v="1b5e0c9c-dd5f-4cef-81a5-acabe67c9955"/>
    <s v="2024-10-02T14:18:55"/>
    <x v="9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  |- COMISION MANEJO DE CUENTA"/>
    <s v="225.55"/>
    <n v="225.55"/>
    <n v="225.55"/>
    <n v="0"/>
    <n v="0"/>
    <n v="0"/>
    <n v="36.090000000000003"/>
    <n v="0"/>
    <n v="0"/>
    <n v="0"/>
    <n v="0"/>
    <n v="0"/>
    <n v="261.64"/>
    <m/>
  </r>
  <r>
    <s v="202410-I_E-CERA800210-HON3.xml"/>
    <s v="4.0"/>
    <s v="I"/>
    <s v="HON"/>
    <s v="3"/>
    <s v="HON3"/>
    <s v="e2d428e4-3bfe-4747-80e4-48e95109e61c"/>
    <s v="2024-10-13T22:31:15"/>
    <x v="9"/>
    <s v="2024"/>
    <x v="0"/>
    <x v="151"/>
    <x v="151"/>
    <s v="SCS160714Q78"/>
    <s v="SADCAL CONSULTORIA Y SOLUCIONES INTEGRALES"/>
    <s v="PUE"/>
    <s v="03"/>
    <s v="G03"/>
    <s v="MXN"/>
    <n v="1"/>
    <x v="1"/>
    <s v="|- SERVICIOS PROFESIONALES DE CONTABILIDAD, ASISTENCIAS EMPRESARIAL O RELACIONADOS"/>
    <s v="4500.00"/>
    <n v="4500"/>
    <n v="4500"/>
    <n v="0"/>
    <n v="0"/>
    <n v="0"/>
    <n v="720"/>
    <n v="0"/>
    <n v="450"/>
    <n v="480.15"/>
    <n v="0"/>
    <n v="0"/>
    <n v="4289.8500000000004"/>
    <m/>
  </r>
  <r>
    <s v="202410-I_E-COP920428-MTAAA77570000047344.xml"/>
    <s v="4.0"/>
    <s v="I"/>
    <s v="MTAAA"/>
    <s v="77570000047344"/>
    <s v="MTAAA77570000047344"/>
    <s v="9f008e67-d29e-45ae-ba70-bc753a6e441e"/>
    <s v="2024-10-27T17:29:24"/>
    <x v="9"/>
    <s v="2024"/>
    <x v="0"/>
    <x v="29"/>
    <x v="29"/>
    <s v="SCS160714Q78"/>
    <s v="SADCAL CONSULTORIA Y SOLUCIONES INTEGRALES"/>
    <s v="PUE"/>
    <s v="04"/>
    <s v="G03"/>
    <s v="MXN"/>
    <n v="1"/>
    <x v="1"/>
    <s v="|- AUDIFONO SONY MDREX15LPBCUC ZUC"/>
    <s v="162.93"/>
    <n v="162.93"/>
    <n v="162.93"/>
    <n v="0"/>
    <n v="0"/>
    <n v="0"/>
    <n v="26.07"/>
    <n v="0"/>
    <n v="0"/>
    <n v="0"/>
    <n v="0"/>
    <n v="0"/>
    <n v="189"/>
    <m/>
  </r>
  <r>
    <s v="202410-I_E-CSI020226-SCTAI83456.xml"/>
    <s v="4.0"/>
    <s v="I"/>
    <s v="SCTAI"/>
    <s v="83456"/>
    <s v="SCTAI83456"/>
    <s v="2BD36EB5-9512-47BA-801C-85E6870FFDAF"/>
    <s v="2024-10-31T19:29:47"/>
    <x v="9"/>
    <s v="2024"/>
    <x v="0"/>
    <x v="169"/>
    <x v="169"/>
    <s v="SCS160714Q78"/>
    <s v="SADCAL CONSULTORIA Y SOLUCIONES INTEGRALES"/>
    <s v="PUE"/>
    <s v="04"/>
    <s v="G03"/>
    <s v="MXN"/>
    <n v="1"/>
    <x v="1"/>
    <s v="|- SERVICIOS DE CAFETERÍA AL 16%"/>
    <s v="95.69"/>
    <n v="95.69"/>
    <n v="95.69"/>
    <n v="0"/>
    <n v="0"/>
    <n v="0"/>
    <n v="15.31"/>
    <n v="0"/>
    <n v="0"/>
    <n v="0"/>
    <n v="0"/>
    <n v="0"/>
    <n v="111"/>
    <m/>
  </r>
  <r>
    <s v="202410-I_E-CSU070301-BGCDJ4254.xml"/>
    <s v="4.0"/>
    <s v="I"/>
    <s v="BGCDJ"/>
    <s v="4254"/>
    <s v="BGCDJ4254"/>
    <s v="AB833AE9-5F1F-4033-9D52-D630B07629F9"/>
    <s v="2024-10-31T18:33:29"/>
    <x v="9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10044)"/>
    <s v="117.25"/>
    <n v="117.25"/>
    <n v="117.25"/>
    <n v="0"/>
    <n v="0"/>
    <n v="0"/>
    <n v="18.75"/>
    <n v="0"/>
    <n v="0"/>
    <n v="0"/>
    <n v="0"/>
    <n v="0"/>
    <n v="136"/>
    <m/>
  </r>
  <r>
    <s v="202410-I_E-CSU070301-BGCDJ4255.xml"/>
    <s v="4.0"/>
    <s v="I"/>
    <s v="BGCDJ"/>
    <s v="4255"/>
    <s v="BGCDJ4255"/>
    <s v="3E1571B5-750E-4CA4-ACF9-426E4B00CBEC"/>
    <s v="2024-10-31T18:34:57"/>
    <x v="9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06190)"/>
    <s v="117.25"/>
    <n v="117.25"/>
    <n v="117.25"/>
    <n v="0"/>
    <n v="0"/>
    <n v="0"/>
    <n v="18.75"/>
    <n v="0"/>
    <n v="0"/>
    <n v="0"/>
    <n v="0"/>
    <n v="0"/>
    <n v="136"/>
    <m/>
  </r>
  <r>
    <s v="202410-I_E-CSU070301-BGCDJ4256.xml"/>
    <s v="4.0"/>
    <s v="I"/>
    <s v="BGCDJ"/>
    <s v="4256"/>
    <s v="BGCDJ4256"/>
    <s v="E0632BC4-D363-48AD-8709-70A19F2942F5"/>
    <s v="2024-10-31T18:35:46"/>
    <x v="9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07970)"/>
    <s v="117.25"/>
    <n v="117.25"/>
    <n v="117.25"/>
    <n v="0"/>
    <n v="0"/>
    <n v="0"/>
    <n v="18.75"/>
    <n v="0"/>
    <n v="0"/>
    <n v="0"/>
    <n v="0"/>
    <n v="0"/>
    <n v="136"/>
    <m/>
  </r>
  <r>
    <s v="202410-I_E-CSU070301-BGCDJ4257.xml"/>
    <s v="4.0"/>
    <s v="I"/>
    <s v="BGCDJ"/>
    <s v="4257"/>
    <s v="BGCDJ4257"/>
    <s v="13D7BB54-E344-47A2-8199-3968F974DD47"/>
    <s v="2024-10-31T18:36:35"/>
    <x v="9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10304)"/>
    <s v="117.25"/>
    <n v="117.25"/>
    <n v="117.25"/>
    <n v="0"/>
    <n v="0"/>
    <n v="0"/>
    <n v="18.75"/>
    <n v="0"/>
    <n v="0"/>
    <n v="0"/>
    <n v="0"/>
    <n v="0"/>
    <n v="136"/>
    <m/>
  </r>
  <r>
    <s v="202410-I_E-DAVA680404-153.xml"/>
    <s v="4.0"/>
    <s v="I"/>
    <s v=""/>
    <s v="153"/>
    <s v="153"/>
    <s v="8128189C-66B6-416D-B93B-4136425259EC"/>
    <s v="2024-10-19T11:54:36"/>
    <x v="9"/>
    <s v="2024"/>
    <x v="1"/>
    <x v="170"/>
    <x v="170"/>
    <s v="SCS160714Q78"/>
    <s v="SADCAL CONSULTORIA Y SOLUCIONES INTEGRALES"/>
    <s v="PUE"/>
    <s v="01"/>
    <s v="G03"/>
    <s v="MXN"/>
    <n v="1"/>
    <x v="1"/>
    <s v="|- PLANTILLAS DEPORTIVA 27  |- CALZADO DE SEGURIDAD PROCLIFT 0409 STRONG NEGRO 26"/>
    <s v="761.65"/>
    <n v="761.65"/>
    <n v="761.65"/>
    <n v="0"/>
    <n v="0"/>
    <n v="0"/>
    <n v="121.87"/>
    <n v="0"/>
    <n v="9.52"/>
    <n v="0"/>
    <n v="0"/>
    <n v="0"/>
    <n v="874"/>
    <m/>
  </r>
  <r>
    <s v="202410-I_E-EMM190912-A00034292.xml"/>
    <s v="4.0"/>
    <s v="I"/>
    <s v="A"/>
    <s v="00034292"/>
    <s v="A00034292"/>
    <s v="D9E4A794-F570-524C-8CCC-05F892FD7499"/>
    <s v="2024-10-22T12:34:32"/>
    <x v="9"/>
    <s v="2024"/>
    <x v="1"/>
    <x v="171"/>
    <x v="171"/>
    <s v="SCS160714Q78"/>
    <s v="SADCAL CONSULTORIA Y SOLUCIONES INTEGRALES"/>
    <s v="PUE"/>
    <s v="99"/>
    <s v="G03"/>
    <s v="MXN"/>
    <n v="1"/>
    <x v="1"/>
    <s v="|- Recarga"/>
    <s v="1982.76"/>
    <n v="1982.76"/>
    <n v="1982.76"/>
    <n v="0"/>
    <n v="0"/>
    <n v="0"/>
    <n v="317.24"/>
    <n v="0"/>
    <n v="0"/>
    <n v="0"/>
    <n v="0"/>
    <n v="0"/>
    <n v="2300"/>
    <m/>
  </r>
  <r>
    <s v="202410-I_E-ESA981209-W57111.xml"/>
    <s v="4.0"/>
    <s v="I"/>
    <s v="W"/>
    <s v="57111"/>
    <s v="W57111"/>
    <s v="f1893a40-26a8-4719-855a-31f2e53aa3d3"/>
    <s v="2024-10-25T09:14:41"/>
    <x v="9"/>
    <s v="2024"/>
    <x v="1"/>
    <x v="172"/>
    <x v="172"/>
    <s v="SCS160714Q78"/>
    <s v="SADCAL CONSULTORIA Y SOLUCIONES INTEGRALES"/>
    <s v="PUE"/>
    <s v="01"/>
    <s v="G03"/>
    <s v="MXN"/>
    <n v="1"/>
    <x v="0"/>
    <s v="|- MAGNA 87 OCTANOS"/>
    <s v="346.14"/>
    <n v="346.14"/>
    <n v="336.66"/>
    <n v="0"/>
    <n v="0"/>
    <n v="0"/>
    <n v="53.86"/>
    <n v="9.48"/>
    <n v="0"/>
    <n v="0"/>
    <n v="0"/>
    <n v="0"/>
    <n v="400"/>
    <m/>
  </r>
  <r>
    <s v="202410-I_E-FAF141125-M121340.xml"/>
    <s v="4.0"/>
    <s v="I"/>
    <s v="M"/>
    <s v="121340"/>
    <s v="M121340"/>
    <s v="C66422E5-12B8-4855-BA9E-601433634B4A"/>
    <s v="2024-10-17T16:08:04"/>
    <x v="9"/>
    <s v="2024"/>
    <x v="1"/>
    <x v="42"/>
    <x v="42"/>
    <s v="SCS160714Q78"/>
    <s v="SADCAL CONSULTORIA Y SOLUCIONES INTEGRALES"/>
    <s v="PUE"/>
    <s v="04"/>
    <s v="G03"/>
    <s v="MXN"/>
    <n v="1"/>
    <x v="0"/>
    <s v="|- MT TELA GALLINERO C-22 25X1.20"/>
    <s v="124.65"/>
    <n v="124.65"/>
    <n v="124.65"/>
    <n v="0"/>
    <n v="0"/>
    <n v="0"/>
    <n v="19.940000000000001"/>
    <n v="0"/>
    <n v="0"/>
    <n v="0"/>
    <n v="0"/>
    <n v="0"/>
    <n v="144.59"/>
    <m/>
  </r>
  <r>
    <s v="202410-I_E-FAF141125-M121641.xml"/>
    <s v="4.0"/>
    <s v="I"/>
    <s v="M"/>
    <s v="121641"/>
    <s v="M121641"/>
    <s v="79EC3C50-C776-40C1-8102-1C098A1433B9"/>
    <s v="2024-10-24T10:51:18"/>
    <x v="9"/>
    <s v="2024"/>
    <x v="1"/>
    <x v="42"/>
    <x v="42"/>
    <s v="SCS160714Q78"/>
    <s v="SADCAL CONSULTORIA Y SOLUCIONES INTEGRALES"/>
    <s v="PUE"/>
    <s v="04"/>
    <s v="G03"/>
    <s v="MXN"/>
    <n v="1"/>
    <x v="0"/>
    <s v="|- MT TELA GALLINERO C-22 25X1.50  |- PZ ANGULO DE (1-8X3-4) 19X3MM  |- CORTE DE ANGULO Y SOLERA DE 1-8&quot; A 1&quot;"/>
    <s v="653.03"/>
    <n v="653.03"/>
    <n v="653.03"/>
    <n v="0"/>
    <n v="0"/>
    <n v="0"/>
    <n v="104.48"/>
    <n v="0"/>
    <n v="0"/>
    <n v="0"/>
    <n v="0"/>
    <n v="0"/>
    <n v="757.51"/>
    <m/>
  </r>
  <r>
    <s v="202410-I_E-FAF141125-M121815.xml"/>
    <s v="4.0"/>
    <s v="I"/>
    <s v="M"/>
    <s v="121815"/>
    <s v="M121815"/>
    <s v="AD8FFBF5-35F9-42B3-93B6-7E8335E716AB"/>
    <s v="2024-10-28T16:47:53"/>
    <x v="9"/>
    <s v="2024"/>
    <x v="1"/>
    <x v="42"/>
    <x v="42"/>
    <s v="SCS160714Q78"/>
    <s v="SADCAL CONSULTORIA Y SOLUCIONES INTEGRALES"/>
    <s v="PUE"/>
    <s v="04"/>
    <s v="G03"/>
    <s v="MXN"/>
    <n v="1"/>
    <x v="0"/>
    <s v="|- PZ PTR DE 1&quot; 25MM C-14 AZUL  |- CORTE DE PTR DE 1&quot; A 1 1-2&quot; EN C-14 Y C-16"/>
    <s v="173.26"/>
    <n v="173.26"/>
    <n v="173.26"/>
    <n v="0"/>
    <n v="0"/>
    <n v="0"/>
    <n v="27.72"/>
    <n v="0"/>
    <n v="0"/>
    <n v="0"/>
    <n v="0"/>
    <n v="0"/>
    <n v="200.98"/>
    <m/>
  </r>
  <r>
    <s v="202410-I_E-FAR000207-WFAC56222.xml"/>
    <s v="4.0"/>
    <s v="I"/>
    <s v="WFAC"/>
    <s v="56222"/>
    <s v="WFAC56222"/>
    <s v="210BF691-5803-433A-858D-99487379A978"/>
    <s v="2024-10-23T16:15:55"/>
    <x v="9"/>
    <s v="2024"/>
    <x v="1"/>
    <x v="15"/>
    <x v="15"/>
    <s v="SCS160714Q78"/>
    <s v="SADCAL CONSULTORIA Y SOLUCIONES INTEGRALES"/>
    <s v="PUE"/>
    <s v="01"/>
    <s v="G03"/>
    <s v="MXN"/>
    <n v="1"/>
    <x v="1"/>
    <s v="|- RISPERIDONA 2MG 40TA"/>
    <s v="199.00"/>
    <n v="199"/>
    <n v="0"/>
    <n v="0"/>
    <n v="0"/>
    <n v="149.25"/>
    <n v="0"/>
    <n v="0"/>
    <n v="0"/>
    <n v="0"/>
    <n v="0"/>
    <n v="0"/>
    <n v="149.25"/>
    <m/>
  </r>
  <r>
    <s v="202410-I_E-FNI970829-JC545271.xml"/>
    <s v="4.0"/>
    <s v="I"/>
    <s v="JC"/>
    <s v="545271"/>
    <s v="JC545271"/>
    <s v="14b483c2-d077-4ef4-b5f8-04dd3d9542d3"/>
    <s v="2024-10-17T16:49:00"/>
    <x v="9"/>
    <s v="2024"/>
    <x v="1"/>
    <x v="43"/>
    <x v="43"/>
    <s v="SCS160714Q78"/>
    <s v="SADCAL CONSULTORIA Y SOLUCIONES INTEGRALES"/>
    <s v="PUE"/>
    <s v="01"/>
    <s v="G03"/>
    <s v="MXN"/>
    <n v="1"/>
    <x v="0"/>
    <s v="|- Folio: 2783066 Fecha: 14-10-2024 Hora: 142628 Carril: 2303 Clase: SC0"/>
    <s v="166.38"/>
    <n v="166.38"/>
    <n v="166.38"/>
    <n v="0"/>
    <n v="0"/>
    <n v="0"/>
    <n v="26.62"/>
    <n v="0"/>
    <n v="0"/>
    <n v="0"/>
    <n v="0"/>
    <n v="0"/>
    <n v="193"/>
    <m/>
  </r>
  <r>
    <s v="202410-I_E-GGS000912-FEFL0000030187.xml"/>
    <s v="4.0"/>
    <s v="I"/>
    <s v="FEFL"/>
    <s v="0000030187"/>
    <s v="FEFL0000030187"/>
    <s v="AB81D8CF-6DEF-4FFF-88E2-B8E1CB9727FA"/>
    <s v="2024-10-16T14:57:48"/>
    <x v="9"/>
    <s v="2024"/>
    <x v="1"/>
    <x v="173"/>
    <x v="173"/>
    <s v="SCS160714Q78"/>
    <s v="SADCAL CONSULTORIA Y SOLUCIONES INTEGRALES"/>
    <s v="PUE"/>
    <s v="28"/>
    <s v="G03"/>
    <s v="MXN"/>
    <n v="1"/>
    <x v="0"/>
    <s v="|- MAGNA TICKET 1001023"/>
    <s v="148.11"/>
    <n v="148.11000000000001"/>
    <n v="144.22999999999999"/>
    <n v="0"/>
    <n v="0"/>
    <n v="0"/>
    <n v="23.08"/>
    <n v="3.88"/>
    <n v="0"/>
    <n v="0"/>
    <n v="0"/>
    <n v="0"/>
    <n v="171.19"/>
    <m/>
  </r>
  <r>
    <s v="202410-I_E-GOHG890625-530189A24403.xml"/>
    <s v="4.0"/>
    <s v="I"/>
    <s v="530189A"/>
    <s v="24403"/>
    <s v="530189A24403"/>
    <s v="98e4355c-8e91-4ef4-b9f7-1ead5cbba6d5"/>
    <s v="2024-10-29T16:13:33"/>
    <x v="9"/>
    <s v="2024"/>
    <x v="1"/>
    <x v="174"/>
    <x v="174"/>
    <s v="SCS160714Q78"/>
    <s v="SADCAL CONSULTORIA Y SOLUCIONES INTEGRALES"/>
    <s v="PUE"/>
    <s v="04"/>
    <s v="G03"/>
    <s v="MXN"/>
    <n v="1"/>
    <x v="0"/>
    <s v="|- COMEX FELPA ULTRA WARREN LISA  |- COMEX MANERAL AZUL EXTRAREFORZADO"/>
    <s v="139.66"/>
    <n v="139.66"/>
    <n v="139.66"/>
    <n v="0"/>
    <n v="0"/>
    <n v="0"/>
    <n v="22.34"/>
    <n v="0"/>
    <n v="0"/>
    <n v="0"/>
    <n v="0"/>
    <n v="0"/>
    <n v="162"/>
    <m/>
  </r>
  <r>
    <s v="202410-I_E-GOHG890625-530189A24405.xml"/>
    <s v="4.0"/>
    <s v="I"/>
    <s v="530189A"/>
    <s v="24405"/>
    <s v="530189A24405"/>
    <s v="62fb164d-f4b6-4297-b197-0a23c70cd655"/>
    <s v="2024-10-29T16:15:20"/>
    <x v="9"/>
    <s v="2024"/>
    <x v="1"/>
    <x v="174"/>
    <x v="174"/>
    <s v="SCS160714Q78"/>
    <s v="SADCAL CONSULTORIA Y SOLUCIONES INTEGRALES"/>
    <s v="PUE"/>
    <s v="04"/>
    <s v="G03"/>
    <s v="MXN"/>
    <n v="1"/>
    <x v="0"/>
    <s v="|- COMEX BROCHA CLASICA 4&quot;  |- COMEX BROCHA PLUS 1 1-2&quot;  |- COMEX BROCHA ULTRA 2 1-2&quot;"/>
    <s v="120.26"/>
    <n v="120.26"/>
    <n v="120.26"/>
    <n v="0"/>
    <n v="0"/>
    <n v="0"/>
    <n v="19.239999999999998"/>
    <n v="0"/>
    <n v="0"/>
    <n v="0"/>
    <n v="0"/>
    <n v="0"/>
    <n v="139.5"/>
    <m/>
  </r>
  <r>
    <s v="202410-I_E-GUEC690206-QEYVZE-I388.xml"/>
    <s v="4.0"/>
    <s v="I"/>
    <s v="QEYVZE-I"/>
    <s v="388"/>
    <s v="QEYVZE-I388"/>
    <s v="87322613-C9FC-5F42-951D-999CC898D529"/>
    <s v="2024-10-01T13:59:49"/>
    <x v="9"/>
    <s v="2024"/>
    <x v="0"/>
    <x v="175"/>
    <x v="175"/>
    <s v="SCS160714Q78"/>
    <s v="SADCAL CONSULTORIA Y SOLUCIONES INTEGRALES"/>
    <s v="PUE"/>
    <s v="04"/>
    <s v="G03"/>
    <s v="MXN"/>
    <n v="1"/>
    <x v="1"/>
    <s v="|- Servicios de mensajería en bicicleta o motocicleta. Servicio independiente de entrega de alimentos preparados, a través de la aplicación UberEats"/>
    <s v="22.41"/>
    <n v="22.41"/>
    <n v="22.41"/>
    <n v="0"/>
    <n v="0"/>
    <n v="0"/>
    <n v="3.59"/>
    <n v="0"/>
    <n v="0"/>
    <n v="0"/>
    <n v="0"/>
    <n v="0"/>
    <n v="26"/>
    <m/>
  </r>
  <r>
    <s v="202410-I_E-HELA860820-2122.xml"/>
    <s v="4.0"/>
    <s v="I"/>
    <s v=""/>
    <s v="2122"/>
    <s v="2122"/>
    <s v="c9a9b10f-872b-40d0-8a91-d98993b33cb1"/>
    <s v="2024-10-29T20:23:09"/>
    <x v="9"/>
    <s v="2024"/>
    <x v="1"/>
    <x v="81"/>
    <x v="81"/>
    <s v="SCS160714Q78"/>
    <s v="SADCAL CONSULTORIA Y SOLUCIONES INTEGRALES"/>
    <s v="PUE"/>
    <s v="01"/>
    <s v="G03"/>
    <s v="MXN"/>
    <n v="1"/>
    <x v="0"/>
    <s v="|- Ferretería en general cinchos plastico 20cm blanco  |- Ferretería en general cincho de plastico 30cm blanco  |- Aerosoles acuario blanco brillante  |- Goznes o bisagras libro hermex 21-2  |- Ferretería en general cerrojo 10cm"/>
    <s v="234.48"/>
    <n v="234.48"/>
    <n v="234.48"/>
    <n v="0"/>
    <n v="0"/>
    <n v="0"/>
    <n v="37.520000000000003"/>
    <n v="0"/>
    <n v="0"/>
    <n v="0"/>
    <n v="0"/>
    <n v="0"/>
    <n v="272"/>
    <m/>
  </r>
  <r>
    <s v="202410-I_E-IEA120222-FFNZ8281.xml"/>
    <s v="4.0"/>
    <s v="I"/>
    <s v="FFNZ"/>
    <s v="8281"/>
    <s v="FFNZ8281"/>
    <s v="DCE025EC-606B-4724-94C2-1CB2B9FA9CC2"/>
    <s v="2024-10-20T20:53:15"/>
    <x v="9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77.59"/>
    <n v="277.58999999999997"/>
    <n v="277.58999999999997"/>
    <n v="0"/>
    <n v="0"/>
    <n v="0"/>
    <n v="44.41"/>
    <n v="0"/>
    <n v="0"/>
    <n v="0"/>
    <n v="0"/>
    <n v="0"/>
    <n v="322"/>
    <m/>
  </r>
  <r>
    <s v="202410-I_E-NWM970924-IBAEV274253.xml"/>
    <s v="4.0"/>
    <s v="I"/>
    <s v="IBAEV"/>
    <s v="274253"/>
    <s v="IBAEV274253"/>
    <s v="1A35139B-7E6D-4BD7-9ED5-ADB071000881"/>
    <s v="2024-10-20T19:48:27"/>
    <x v="9"/>
    <s v="2024"/>
    <x v="0"/>
    <x v="5"/>
    <x v="5"/>
    <s v="SCS160714Q78"/>
    <s v="SADCAL CONSULTORIA Y SOLUCIONES INTEGRALES"/>
    <s v="PUE"/>
    <s v="04"/>
    <s v="G03"/>
    <s v="MXN"/>
    <n v="1"/>
    <x v="1"/>
    <s v="|- E DOMICILIO  |- ARENA BOB"/>
    <s v="341.38"/>
    <n v="341.38"/>
    <n v="341.38"/>
    <n v="0"/>
    <n v="0"/>
    <n v="0"/>
    <n v="54.62"/>
    <n v="0"/>
    <n v="0"/>
    <n v="0"/>
    <n v="0"/>
    <n v="0"/>
    <n v="396"/>
    <m/>
  </r>
  <r>
    <s v="202410-I_E-NWM970924-IBAEV274254.xml"/>
    <s v="4.0"/>
    <s v="I"/>
    <s v="IBAEV"/>
    <s v="274254"/>
    <s v="IBAEV274254"/>
    <s v="F9B7768E-5BB3-4A93-A6A0-C15FB0962845"/>
    <s v="2024-10-20T19:54:44"/>
    <x v="9"/>
    <s v="2024"/>
    <x v="0"/>
    <x v="5"/>
    <x v="5"/>
    <s v="SCS160714Q78"/>
    <s v="SADCAL CONSULTORIA Y SOLUCIONES INTEGRALES"/>
    <s v="PUE"/>
    <s v="04"/>
    <s v="G03"/>
    <s v="MXN"/>
    <n v="1"/>
    <x v="1"/>
    <s v="|- E DOMICILIO  |- ARENA GATO  |- MDCSP400ML"/>
    <s v="684.48"/>
    <n v="684.48"/>
    <n v="684.48"/>
    <n v="0"/>
    <n v="0"/>
    <n v="0"/>
    <n v="109.52"/>
    <n v="0"/>
    <n v="0"/>
    <n v="0"/>
    <n v="0"/>
    <n v="0"/>
    <n v="794"/>
    <m/>
  </r>
  <r>
    <s v="202410-I_E-NWM970924-IBAEV274255.xml"/>
    <s v="4.0"/>
    <s v="I"/>
    <s v="IBAEV"/>
    <s v="274255"/>
    <s v="IBAEV274255"/>
    <s v="2E488AB6-1629-4A38-BFF9-07F814E13467"/>
    <s v="2024-10-20T20:05:30"/>
    <x v="9"/>
    <s v="2024"/>
    <x v="0"/>
    <x v="5"/>
    <x v="5"/>
    <s v="SCS160714Q78"/>
    <s v="SADCAL CONSULTORIA Y SOLUCIONES INTEGRALES"/>
    <s v="PUE"/>
    <s v="04"/>
    <s v="G03"/>
    <s v="MXN"/>
    <n v="1"/>
    <x v="1"/>
    <s v="|- MOLDEPALETAS  |- PLATO  |- CANASTA RECT"/>
    <s v="101.75"/>
    <n v="101.75"/>
    <n v="101.75"/>
    <n v="0"/>
    <n v="0"/>
    <n v="0"/>
    <n v="16.28"/>
    <n v="0"/>
    <n v="0"/>
    <n v="0"/>
    <n v="0"/>
    <n v="0"/>
    <n v="118.03"/>
    <m/>
  </r>
  <r>
    <s v="202410-I_E-NWM970924-ICAGB591987.xml"/>
    <s v="4.0"/>
    <s v="I"/>
    <s v="ICAGB"/>
    <s v="591987"/>
    <s v="ICAGB591987"/>
    <s v="C0ABFC71-47C0-4F52-BA64-958AFF587C46"/>
    <s v="2024-10-20T19:49:36"/>
    <x v="9"/>
    <s v="2024"/>
    <x v="0"/>
    <x v="5"/>
    <x v="5"/>
    <s v="SCS160714Q78"/>
    <s v="SADCAL CONSULTORIA Y SOLUCIONES INTEGRALES"/>
    <s v="PUE"/>
    <s v="04"/>
    <s v="G03"/>
    <s v="MXN"/>
    <n v="1"/>
    <x v="1"/>
    <s v="|- FLETE PREVTA  |- HERMETICOS"/>
    <s v="314.55"/>
    <n v="314.55"/>
    <n v="314.55"/>
    <n v="0"/>
    <n v="0"/>
    <n v="0"/>
    <n v="50.33"/>
    <n v="0"/>
    <n v="0"/>
    <n v="0"/>
    <n v="0"/>
    <n v="0"/>
    <n v="364.88"/>
    <m/>
  </r>
  <r>
    <s v="202410-I_E-NWM970924-ICAGB591988.xml"/>
    <s v="4.0"/>
    <s v="I"/>
    <s v="ICAGB"/>
    <s v="591988"/>
    <s v="ICAGB591988"/>
    <s v="89B1CD18-93CF-44F2-8F45-D937B75C5C9D"/>
    <s v="2024-10-20T19:51:01"/>
    <x v="9"/>
    <s v="2024"/>
    <x v="0"/>
    <x v="5"/>
    <x v="5"/>
    <s v="SCS160714Q78"/>
    <s v="SADCAL CONSULTORIA Y SOLUCIONES INTEGRALES"/>
    <s v="PUE"/>
    <s v="04"/>
    <s v="G03"/>
    <s v="MXN"/>
    <n v="1"/>
    <x v="1"/>
    <s v="|- FLETE PREVTA  |- MM 9K GATO"/>
    <s v="719.33"/>
    <n v="719.33"/>
    <n v="719.33"/>
    <n v="0"/>
    <n v="0"/>
    <n v="0"/>
    <n v="115.09"/>
    <n v="0"/>
    <n v="0"/>
    <n v="0"/>
    <n v="0"/>
    <n v="0"/>
    <n v="834.42000000000007"/>
    <m/>
  </r>
  <r>
    <s v="202410-I_E-NWM970924-IWACL1356562.xml"/>
    <s v="4.0"/>
    <s v="I"/>
    <s v="IWACL"/>
    <s v="1356562"/>
    <s v="IWACL1356562"/>
    <s v="EAB7EAA2-BEC5-4F35-AD83-54E73DFBC763"/>
    <s v="2024-10-23T18:02:12"/>
    <x v="9"/>
    <s v="2024"/>
    <x v="1"/>
    <x v="5"/>
    <x v="5"/>
    <s v="SCS160714Q78"/>
    <s v="SADCAL CONSULTORIA Y SOLUCIONES INTEGRALES"/>
    <s v="PUE"/>
    <s v="28"/>
    <s v="G03"/>
    <s v="MXN"/>
    <n v="1"/>
    <x v="1"/>
    <s v="|- REPUESTOS  |- MINIRODILL"/>
    <s v="160.34"/>
    <n v="160.34"/>
    <n v="160.34"/>
    <n v="0"/>
    <n v="0"/>
    <n v="0"/>
    <n v="25.66"/>
    <n v="0"/>
    <n v="0"/>
    <n v="0"/>
    <n v="0"/>
    <n v="0"/>
    <n v="186"/>
    <m/>
  </r>
  <r>
    <s v="202410-I_E-NWM970924-IWAJT691415.xml"/>
    <s v="4.0"/>
    <s v="I"/>
    <s v="IWAJT"/>
    <s v="691415"/>
    <s v="IWAJT691415"/>
    <s v="689BD74A-F4C5-4D76-A30E-01AC208BC3DA"/>
    <s v="2024-10-31T18:23:45"/>
    <x v="9"/>
    <s v="2024"/>
    <x v="1"/>
    <x v="5"/>
    <x v="5"/>
    <s v="SCS160714Q78"/>
    <s v="SADCAL CONSULTORIA Y SOLUCIONES INTEGRALES"/>
    <s v="PUE"/>
    <s v="01"/>
    <s v="G03"/>
    <s v="MXN"/>
    <n v="1"/>
    <x v="1"/>
    <s v="|- SOPRTE ART"/>
    <s v="947.41"/>
    <n v="947.41"/>
    <n v="947.41"/>
    <n v="0"/>
    <n v="0"/>
    <n v="0"/>
    <n v="151.59"/>
    <n v="0"/>
    <n v="0"/>
    <n v="0"/>
    <n v="0"/>
    <n v="0"/>
    <n v="1099"/>
    <m/>
  </r>
  <r>
    <s v="202410-I_E-NWM970924-IWAUH695047.xml"/>
    <s v="4.0"/>
    <s v="I"/>
    <s v="IWAUH"/>
    <s v="695047"/>
    <s v="IWAUH695047"/>
    <s v="FF294ADE-A5EA-42C7-9F0A-5AB4EA39579D"/>
    <s v="2024-10-20T20:21:50"/>
    <x v="9"/>
    <s v="2024"/>
    <x v="0"/>
    <x v="5"/>
    <x v="5"/>
    <s v="SCS160714Q78"/>
    <s v="SADCAL CONSULTORIA Y SOLUCIONES INTEGRALES"/>
    <s v="PUE"/>
    <s v="04"/>
    <s v="G03"/>
    <s v="MXN"/>
    <n v="1"/>
    <x v="1"/>
    <s v="|- BOLSA VERDE  |- BOING DZNO  |- BOING FRES  |- BOING GUAY  |- BOING UVA  |- BOING MANG  |- ROLLIT JAM  |- BONAFONT1L  |- SMUN L 600  |- CCSAOREO  |- CCOROREO  |- MC CINTURON"/>
    <s v="522.86"/>
    <n v="522.86"/>
    <n v="325.86"/>
    <n v="0"/>
    <n v="0"/>
    <n v="157"/>
    <n v="52.14"/>
    <n v="0"/>
    <n v="0"/>
    <n v="0"/>
    <n v="0"/>
    <n v="0"/>
    <n v="535"/>
    <m/>
  </r>
  <r>
    <s v="202410-I_E-ODM950324-POSM7847498.xml"/>
    <s v="4.0"/>
    <s v="I"/>
    <s v="POSM"/>
    <s v="7847498"/>
    <s v="POSM7847498"/>
    <s v="8A438BCE-C941-D143-A671-CE557E551A2D"/>
    <s v="2024-10-22T13:48:09"/>
    <x v="9"/>
    <s v="2024"/>
    <x v="0"/>
    <x v="142"/>
    <x v="142"/>
    <s v="SCS160714Q78"/>
    <s v="SADCAL CONSULTORIA Y SOLUCIONES INTEGRALES"/>
    <s v="PUE"/>
    <s v="04"/>
    <s v="G03"/>
    <s v="MXN"/>
    <n v="1"/>
    <x v="1"/>
    <s v="|- MARC DIDACTICO PUNTO FINO C-8"/>
    <s v="85.34"/>
    <n v="85.34"/>
    <n v="85.34"/>
    <n v="0"/>
    <n v="0"/>
    <n v="0"/>
    <n v="13.66"/>
    <n v="0"/>
    <n v="0"/>
    <n v="0"/>
    <n v="0"/>
    <n v="0"/>
    <n v="99"/>
    <m/>
  </r>
  <r>
    <s v="202410-I_E-OVI800131-OVIIR50599.xml"/>
    <s v="4.0"/>
    <s v="I"/>
    <s v="OVIIR"/>
    <s v="50599"/>
    <s v="OVIIR50599"/>
    <s v="0FF25FC2-5A95-443F-B3B7-6BAF32B67DF3"/>
    <s v="2024-10-31T19:28:11"/>
    <x v="9"/>
    <s v="2024"/>
    <x v="0"/>
    <x v="6"/>
    <x v="6"/>
    <s v="SCS160714Q78"/>
    <s v="SADCAL CONSULTORIA Y SOLUCIONES INTEGRALES"/>
    <s v="PUE"/>
    <s v="31"/>
    <s v="G03"/>
    <s v="MXN"/>
    <n v="1"/>
    <x v="1"/>
    <s v="|- RESTAURANTES AL 16%"/>
    <s v="238.79"/>
    <n v="238.79"/>
    <n v="238.79"/>
    <n v="0"/>
    <n v="0"/>
    <n v="0"/>
    <n v="38.21"/>
    <n v="0"/>
    <n v="0"/>
    <n v="0"/>
    <n v="0"/>
    <n v="0"/>
    <n v="277"/>
    <m/>
  </r>
  <r>
    <s v="202410-I_E-PMU940317-FCBF2583259.xml"/>
    <s v="4.0"/>
    <s v="I"/>
    <s v="FCBF"/>
    <s v="2583259"/>
    <s v="FCBF2583259"/>
    <s v="C5F7B44A-6D9F-4EC6-A40E-F1658EE26F56"/>
    <s v="2024-10-02T00:11:24"/>
    <x v="9"/>
    <s v="2024"/>
    <x v="0"/>
    <x v="176"/>
    <x v="176"/>
    <s v="SCS160714Q78"/>
    <s v="SADCAL CONSULTORIA Y SOLUCIONES INTEGRALES"/>
    <s v="PUE"/>
    <s v="04"/>
    <s v="G03"/>
    <s v="MXN"/>
    <n v="1"/>
    <x v="1"/>
    <s v="|- APPLE EARPODS WITH LIGHTNING C"/>
    <s v="473.28"/>
    <n v="473.28"/>
    <n v="473.28"/>
    <n v="0"/>
    <n v="0"/>
    <n v="0"/>
    <n v="75.72"/>
    <n v="0"/>
    <n v="0"/>
    <n v="0"/>
    <n v="0"/>
    <n v="0"/>
    <n v="549"/>
    <m/>
  </r>
  <r>
    <s v="202410-I_E-RCO070813-V7718.xml"/>
    <s v="4.0"/>
    <s v="I"/>
    <s v="V"/>
    <s v="7718"/>
    <s v="V7718"/>
    <s v="b355d3b2-7511-44f4-b6fb-5e8234a1b7f5"/>
    <s v="2024-10-15T16:45:04"/>
    <x v="9"/>
    <s v="2024"/>
    <x v="1"/>
    <x v="86"/>
    <x v="86"/>
    <s v="SCS160714Q78"/>
    <s v="SADCAL CONSULTORIA Y SOLUCIONES INTEGRALES"/>
    <s v="PUE"/>
    <s v="01"/>
    <s v="G03"/>
    <s v="MXN"/>
    <n v="1"/>
    <x v="1"/>
    <s v="|- Ritz Galletas Saladas Queso 30gr  |- Rueda de Amaranto Semiamargo Marantos 50gr  |- La Especial Almendra 50gr  |- Rueda de Amaranto Semiamargo Marantos 50gr  |- Tipico Larri Dulce de Leche con Nuez 90gr  |- Trident Xtra Care Cool Bubble 10pz  |- Monster Energy Drink 473ml  |- Red Bull 250ml  |- Coca Cola Vidrio 500ml"/>
    <s v="297.92"/>
    <n v="297.92"/>
    <n v="165.51"/>
    <n v="132.41"/>
    <n v="0"/>
    <n v="0"/>
    <n v="37.07"/>
    <n v="0"/>
    <n v="0"/>
    <n v="0"/>
    <n v="0"/>
    <n v="0"/>
    <n v="334.99"/>
    <m/>
  </r>
  <r>
    <s v="202410-I_E-RCO070813-V8034.xml"/>
    <s v="4.0"/>
    <s v="I"/>
    <s v="V"/>
    <s v="8034"/>
    <s v="V8034"/>
    <s v="e8cd4d80-e5eb-400b-b1d6-c4f89191fd4c"/>
    <s v="2024-10-16T16:32:46"/>
    <x v="9"/>
    <s v="2024"/>
    <x v="1"/>
    <x v="86"/>
    <x v="86"/>
    <s v="SCS160714Q78"/>
    <s v="SADCAL CONSULTORIA Y SOLUCIONES INTEGRALES"/>
    <s v="PUE"/>
    <s v="28"/>
    <s v="G03"/>
    <s v="MXN"/>
    <n v="1"/>
    <x v="1"/>
    <s v="|- Monster Energy Lo Carb 473ml"/>
    <s v="47.41"/>
    <n v="47.41"/>
    <n v="47.41"/>
    <n v="0"/>
    <n v="0"/>
    <n v="0"/>
    <n v="7.59"/>
    <n v="0"/>
    <n v="0"/>
    <n v="0"/>
    <n v="0"/>
    <n v="0"/>
    <n v="55"/>
    <m/>
  </r>
  <r>
    <s v="202410-I_E-RTO840921-TIWEBDF9965156.xml"/>
    <s v="4.0"/>
    <s v="I"/>
    <s v="TIWEBDF"/>
    <s v="9965156"/>
    <s v="TIWEBDF9965156"/>
    <s v="EF08088C-FC05-46FC-B2C1-2ABF53FFCC61"/>
    <s v="2024-10-20T21:24:08"/>
    <x v="9"/>
    <s v="2024"/>
    <x v="0"/>
    <x v="20"/>
    <x v="20"/>
    <s v="SCS160714Q78"/>
    <s v="SADCAL CONSULTORIA Y SOLUCIONES INTEGRALES"/>
    <s v="PUE"/>
    <s v="04"/>
    <s v="G03"/>
    <s v="MXN"/>
    <n v="1"/>
    <x v="1"/>
    <s v="|- CONSUMO DE ALIMENTOS"/>
    <s v="872.42"/>
    <n v="872.42"/>
    <n v="807.76"/>
    <n v="0"/>
    <n v="0"/>
    <n v="0"/>
    <n v="129.24"/>
    <n v="0"/>
    <n v="0"/>
    <n v="0"/>
    <n v="0"/>
    <n v="0"/>
    <n v="937"/>
    <m/>
  </r>
  <r>
    <s v="202410-I_E-SDI121109-CHIM25407.xml"/>
    <s v="4.0"/>
    <s v="I"/>
    <s v="CHIM"/>
    <s v="25407"/>
    <s v="CHIM25407"/>
    <s v="816C191D-364B-4123-923E-B5056EF1A654"/>
    <s v="2024-10-26T14:51:00"/>
    <x v="9"/>
    <s v="2024"/>
    <x v="1"/>
    <x v="177"/>
    <x v="177"/>
    <s v="SCS160714Q78"/>
    <s v="SADCAL CONSULTORIA Y SOLUCIONES INTEGRALES"/>
    <s v="PPD"/>
    <s v="99"/>
    <s v="G03"/>
    <s v="MXN"/>
    <n v="1"/>
    <x v="1"/>
    <s v="|- LENTE - MONOFOCAL COMBINADO  |- LENTE - MONOFOCAL COMBINADO"/>
    <s v="1209.05"/>
    <n v="1209.05"/>
    <n v="1209.05"/>
    <n v="0"/>
    <n v="0"/>
    <n v="0"/>
    <n v="193.45"/>
    <n v="0"/>
    <n v="0"/>
    <n v="0"/>
    <n v="0"/>
    <n v="0"/>
    <n v="1402.5"/>
    <m/>
  </r>
  <r>
    <s v="202410-I_E-SGR060314-4GRM37868.xml"/>
    <s v="4.0"/>
    <s v="I"/>
    <s v="4GRM"/>
    <s v="37868"/>
    <s v="4GRM37868"/>
    <s v="03ACCC9C-2358-4FF9-BB96-E062C829B2F7"/>
    <s v="2024-10-23T12:15:38"/>
    <x v="9"/>
    <s v="2024"/>
    <x v="1"/>
    <x v="178"/>
    <x v="178"/>
    <s v="SCS160714Q78"/>
    <s v="SADCAL CONSULTORIA Y SOLUCIONES INTEGRALES"/>
    <s v="PUE"/>
    <s v="01"/>
    <s v="G03"/>
    <s v="MXN"/>
    <n v="1"/>
    <x v="0"/>
    <s v="|- 32011                MAGNA"/>
    <s v="346.12"/>
    <n v="346.12"/>
    <n v="336.75"/>
    <n v="0"/>
    <n v="0"/>
    <n v="0"/>
    <n v="53.88"/>
    <n v="9.3699999999999992"/>
    <n v="0"/>
    <n v="0"/>
    <n v="0"/>
    <n v="0"/>
    <n v="400"/>
    <m/>
  </r>
  <r>
    <s v="202410-I_E-SKA040907-FESKA0000006712.xml"/>
    <s v="4.0"/>
    <s v="I"/>
    <s v="FESKA"/>
    <s v="0000006712"/>
    <s v="FESKA0000006712"/>
    <s v="B1FE5499-BF74-4604-B5AC-3BAF8B909849"/>
    <s v="2024-10-25T09:10:51"/>
    <x v="9"/>
    <s v="2024"/>
    <x v="1"/>
    <x v="146"/>
    <x v="146"/>
    <s v="SCS160714Q78"/>
    <s v="SADCAL CONSULTORIA Y SOLUCIONES INTEGRALES"/>
    <s v="PUE"/>
    <s v="01"/>
    <s v="G03"/>
    <s v="MXN"/>
    <n v="1"/>
    <x v="0"/>
    <s v="|- MAGNA TICKET 701651"/>
    <s v="726.31"/>
    <n v="726.31"/>
    <n v="706.32"/>
    <n v="0"/>
    <n v="0"/>
    <n v="0"/>
    <n v="113.01"/>
    <n v="19.989999999999998"/>
    <n v="0"/>
    <n v="0"/>
    <n v="0"/>
    <n v="0"/>
    <n v="839.31999999999994"/>
    <m/>
  </r>
  <r>
    <s v="202410-I_E-SLR980420-WWLL363978.xml"/>
    <s v="4.0"/>
    <s v="I"/>
    <s v="WWLL"/>
    <s v="363978"/>
    <s v="WWLL363978"/>
    <s v="2f9fffc0-e048-49bd-9235-efdc102bbf5b"/>
    <s v="2024-10-29T15:29:25"/>
    <x v="9"/>
    <s v="2024"/>
    <x v="1"/>
    <x v="179"/>
    <x v="179"/>
    <s v="SCS160714Q78"/>
    <s v="SADCAL CONSULTORIA Y SOLUCIONES INTEGRALES"/>
    <s v="PUE"/>
    <s v="28"/>
    <s v="G03"/>
    <s v="MXN"/>
    <n v="1"/>
    <x v="0"/>
    <s v="|- Magna"/>
    <s v="650.91"/>
    <n v="650.91"/>
    <n v="632.94000000000005"/>
    <n v="0"/>
    <n v="0"/>
    <n v="0"/>
    <n v="101.27"/>
    <n v="17.97"/>
    <n v="0"/>
    <n v="0"/>
    <n v="0"/>
    <n v="0"/>
    <n v="752.18"/>
    <m/>
  </r>
  <r>
    <s v="202410-I_E-SMA010918-WEB27801.xml"/>
    <s v="4.0"/>
    <s v="I"/>
    <s v="WEB"/>
    <s v="27801"/>
    <s v="WEB27801"/>
    <s v="15b56a02-863b-42bb-9880-37ef161c2d5b"/>
    <s v="2024-10-29T15:44:45"/>
    <x v="9"/>
    <s v="2024"/>
    <x v="1"/>
    <x v="180"/>
    <x v="180"/>
    <s v="SCS160714Q78"/>
    <s v="SADCAL CONSULTORIA Y SOLUCIONES INTEGRALES"/>
    <s v="PUE"/>
    <s v="28"/>
    <s v="G03"/>
    <s v="MXN"/>
    <n v="1"/>
    <x v="0"/>
    <s v="|- Magna"/>
    <s v="211.54"/>
    <n v="211.54"/>
    <n v="205.5"/>
    <n v="0"/>
    <n v="0"/>
    <n v="0"/>
    <n v="32.880000000000003"/>
    <n v="6.04"/>
    <n v="0"/>
    <n v="0"/>
    <n v="0"/>
    <n v="0"/>
    <n v="244.42"/>
    <m/>
  </r>
  <r>
    <s v="202410-I_E-SOJJ831210-AAA16E.xml"/>
    <s v="4.0"/>
    <s v="I"/>
    <s v=""/>
    <s v=""/>
    <s v="AAA16E"/>
    <s v="AAA16E08-3A5E-4D1A-B6EE-2638F066EB59"/>
    <s v="2024-10-24T12:01:00"/>
    <x v="9"/>
    <s v="2024"/>
    <x v="1"/>
    <x v="181"/>
    <x v="181"/>
    <s v="SCS160714Q78"/>
    <s v="SADCAL CONSULTORIA Y SOLUCIONES INTEGRALES"/>
    <s v="PUE"/>
    <s v="01"/>
    <s v="G03"/>
    <s v="MXN"/>
    <n v="1"/>
    <x v="0"/>
    <s v="|- 1KG CLAVO CONCRETO 1 1-2  |- 1-2 KG RONDANA PLANA 3-16  |- BROCA CONCRETO 3-16  |- BROCA CONCRETO 1-4  |- BOLSA DE TAQUETES 1-4  |- TAQUETE 3-16  |- ARMELLA CERRADA 18 X 50  |- ARMELLA CERRADA 22 X 100"/>
    <s v="208.00"/>
    <n v="208"/>
    <n v="208"/>
    <n v="0"/>
    <n v="0"/>
    <n v="0"/>
    <n v="33.28"/>
    <n v="0"/>
    <n v="0"/>
    <n v="0"/>
    <n v="0"/>
    <n v="0"/>
    <n v="241.28"/>
    <m/>
  </r>
  <r>
    <s v="202410-I_E-SOSH540521-BC2D18.xml"/>
    <s v="4.0"/>
    <s v="I"/>
    <s v=""/>
    <s v=""/>
    <s v="BC2D18"/>
    <s v="BC2D18FA-F0F7-46D7-BAE9-A313520C1A50"/>
    <s v="2024-10-01T15:03:56"/>
    <x v="9"/>
    <s v="2024"/>
    <x v="1"/>
    <x v="182"/>
    <x v="182"/>
    <s v="SCS160714Q78"/>
    <s v="SADCAL CONSULTORIA Y SOLUCIONES INTEGRALES"/>
    <s v="PUE"/>
    <s v="01"/>
    <s v="G03"/>
    <s v="MXN"/>
    <n v="1"/>
    <x v="0"/>
    <s v="|- BARRETA DE UÑA"/>
    <s v="265.00"/>
    <n v="265"/>
    <n v="265"/>
    <n v="0"/>
    <n v="0"/>
    <n v="0"/>
    <n v="42.4"/>
    <n v="0"/>
    <n v="0"/>
    <n v="0"/>
    <n v="0"/>
    <n v="0"/>
    <n v="307.39999999999998"/>
    <m/>
  </r>
  <r>
    <s v="202410-I_E-SPL180212-EZ5431.xml"/>
    <s v="4.0"/>
    <s v="I"/>
    <s v="EZ"/>
    <s v="5431"/>
    <s v="EZ5431"/>
    <s v="34889432-f0a1-4148-86ab-b02ad4cf1b75"/>
    <s v="2024-10-21T21:07:18"/>
    <x v="9"/>
    <s v="2024"/>
    <x v="1"/>
    <x v="21"/>
    <x v="21"/>
    <s v="SCS160714Q78"/>
    <s v="SADCAL CONSULTORIA Y SOLUCIONES INTEGRALES"/>
    <s v="PUE"/>
    <s v="01"/>
    <s v="G03"/>
    <s v="MXN"/>
    <n v="1"/>
    <x v="0"/>
    <s v="|- EFITEC87"/>
    <s v="514.94"/>
    <n v="514.94000000000005"/>
    <n v="500.39"/>
    <n v="0"/>
    <n v="0"/>
    <n v="0"/>
    <n v="80.06"/>
    <n v="14.55"/>
    <n v="0"/>
    <n v="0"/>
    <n v="0"/>
    <n v="0"/>
    <n v="595"/>
    <m/>
  </r>
  <r>
    <s v="202410-I_E-SPL180212-LA3163.xml"/>
    <s v="4.0"/>
    <s v="I"/>
    <s v="LA"/>
    <s v="3163"/>
    <s v="LA3163"/>
    <s v="3dd89a2a-00b7-4e08-832c-ee8a3b938fe8"/>
    <s v="2024-10-31T15:57:33"/>
    <x v="9"/>
    <s v="2024"/>
    <x v="1"/>
    <x v="21"/>
    <x v="21"/>
    <s v="SCS160714Q78"/>
    <s v="SADCAL CONSULTORIA Y SOLUCIONES INTEGRALES"/>
    <s v="PUE"/>
    <s v="28"/>
    <s v="G03"/>
    <s v="MXN"/>
    <n v="1"/>
    <x v="0"/>
    <s v="|- EFITEC87 (Despacho 627752-0)  |- EFITEC87 (Despacho 631981-0)  |- EFITEC87 (Despacho 650157-0)  |- EFITEC87 (Despacho 722179-0)  |- EFITEC87 (Despacho 643390-0)  |- EFITEC87 (Despacho 719922-0)  |- EFITEC87 (Despacho 623866-0)  |- EFITEC87 (Despacho 626767-0)  |- EFITEC87 (Despacho 638243-0)"/>
    <s v="2551.80"/>
    <n v="2551.8000000000002"/>
    <n v="2478.71"/>
    <n v="0"/>
    <n v="0"/>
    <n v="0"/>
    <n v="396.6"/>
    <n v="73.09"/>
    <n v="0"/>
    <n v="0"/>
    <n v="0"/>
    <n v="0"/>
    <n v="2948.4"/>
    <m/>
  </r>
  <r>
    <s v="202410-I_E-SPL180212-MZ20407.xml"/>
    <s v="4.0"/>
    <s v="I"/>
    <s v="MZ"/>
    <s v="20407"/>
    <s v="MZ20407"/>
    <s v="a02501a4-a850-40c3-8bc7-bee36e85a9d2"/>
    <s v="2024-10-30T08:25:29"/>
    <x v="9"/>
    <s v="2024"/>
    <x v="1"/>
    <x v="21"/>
    <x v="21"/>
    <s v="SCS160714Q78"/>
    <s v="SADCAL CONSULTORIA Y SOLUCIONES INTEGRALES"/>
    <s v="PUE"/>
    <s v="01"/>
    <s v="G03"/>
    <s v="MXN"/>
    <n v="1"/>
    <x v="0"/>
    <s v="|- EFITEC87"/>
    <s v="346.20"/>
    <n v="346.2"/>
    <n v="336.24"/>
    <n v="0"/>
    <n v="0"/>
    <n v="0"/>
    <n v="53.8"/>
    <n v="9.9600000000000009"/>
    <n v="0"/>
    <n v="0"/>
    <n v="0"/>
    <n v="0"/>
    <n v="400"/>
    <m/>
  </r>
  <r>
    <s v="202410-I_E-STR020819-K341743.xml"/>
    <s v="4.0"/>
    <s v="I"/>
    <s v="K"/>
    <s v="341743"/>
    <s v="K341743"/>
    <s v="5d80d0ce-72b3-4522-851d-5ad2efdf5bf4"/>
    <s v="2024-10-23T18:54:13"/>
    <x v="9"/>
    <s v="2024"/>
    <x v="1"/>
    <x v="183"/>
    <x v="183"/>
    <s v="SCS160714Q78"/>
    <s v="SADCAL CONSULTORIA Y SOLUCIONES INTEGRALES"/>
    <s v="PUE"/>
    <s v="01"/>
    <s v="G03"/>
    <s v="MXN"/>
    <n v="1"/>
    <x v="0"/>
    <s v="|- G SUPER"/>
    <s v="432.69"/>
    <n v="432.69"/>
    <n v="420.68"/>
    <n v="0"/>
    <n v="0"/>
    <n v="0"/>
    <n v="67.31"/>
    <n v="12.01"/>
    <n v="0"/>
    <n v="0"/>
    <n v="0"/>
    <n v="0"/>
    <n v="500"/>
    <m/>
  </r>
  <r>
    <s v="202410-I_E-TCA870817-ATMM1325745.xml"/>
    <s v="4.0"/>
    <s v="I"/>
    <s v="ATMM"/>
    <s v="1325745"/>
    <s v="ATMM1325745"/>
    <s v="dc760971-ef21-4b50-a811-528089b6346d"/>
    <s v="2024-10-16T15:25:32"/>
    <x v="9"/>
    <s v="2024"/>
    <x v="1"/>
    <x v="91"/>
    <x v="91"/>
    <s v="SCS160714Q78"/>
    <s v="SADCAL CONSULTORIA Y SOLUCIONES INTEGRALES"/>
    <s v="PUE"/>
    <s v="01"/>
    <s v="G03"/>
    <s v="MXN"/>
    <n v="1"/>
    <x v="0"/>
    <s v="|- Folio: 2097407 Fecha: 15-10-2024 Hora: 000509 Carril: 1305 Clase: 2"/>
    <s v="53.45"/>
    <n v="53.45"/>
    <n v="53.45"/>
    <n v="0"/>
    <n v="0"/>
    <n v="0"/>
    <n v="8.5500000000000007"/>
    <n v="0"/>
    <n v="0"/>
    <n v="0"/>
    <n v="0"/>
    <n v="0"/>
    <n v="62"/>
    <m/>
  </r>
  <r>
    <s v="202410-I_E-TME840315-FMM130124100184385.xml"/>
    <s v="4.0"/>
    <s v="I"/>
    <s v="FMM"/>
    <s v="130124100184385"/>
    <s v="FMM130124100184385"/>
    <s v="21e0b822-0261-40e9-adfb-73622875a2bf"/>
    <s v="2024-10-25T00:30:29"/>
    <x v="9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10-I_E-UPM191014-EATS30184426.xml"/>
    <s v="4.0"/>
    <s v="I"/>
    <s v="EATS"/>
    <s v="30184426"/>
    <s v="EATS30184426"/>
    <s v="DFEDA2ED-ACE4-577E-97EB-53C2F59451D2"/>
    <s v="2024-10-01T13:59:49"/>
    <x v="9"/>
    <s v="2024"/>
    <x v="0"/>
    <x v="184"/>
    <x v="184"/>
    <s v="SCS160714Q78"/>
    <s v="SADCAL CONSULTORIA Y SOLUCIONES INTEGRALES"/>
    <s v="PUE"/>
    <s v="04"/>
    <s v="G03"/>
    <s v="MXN"/>
    <n v="1"/>
    <x v="1"/>
    <s v="|- Cuota de servicio"/>
    <s v="14.38"/>
    <n v="14.38"/>
    <n v="14.38"/>
    <n v="0"/>
    <n v="0"/>
    <n v="0"/>
    <n v="2.2999999999999998"/>
    <n v="0"/>
    <n v="0"/>
    <n v="0"/>
    <n v="0"/>
    <n v="0"/>
    <n v="16.68"/>
    <m/>
  </r>
  <r>
    <s v="202410-I_E-UPM191014-EATS30184427.xml"/>
    <s v="4.0"/>
    <s v="I"/>
    <s v="EATS"/>
    <s v="30184427"/>
    <s v="EATS30184427"/>
    <s v="46EE130C-1008-5D86-9E17-0307B4185DC8"/>
    <s v="2024-10-01T13:59:59"/>
    <x v="9"/>
    <s v="2024"/>
    <x v="0"/>
    <x v="184"/>
    <x v="184"/>
    <s v="SCS160714Q78"/>
    <s v="SADCAL CONSULTORIA Y SOLUCIONES INTEGRALES"/>
    <s v="PUE"/>
    <s v="04"/>
    <s v="G03"/>
    <s v="MXN"/>
    <n v="1"/>
    <x v="1"/>
    <s v="|- Cuota de servicio"/>
    <s v="7.03"/>
    <n v="7.03"/>
    <n v="7.03"/>
    <n v="0"/>
    <n v="0"/>
    <n v="0"/>
    <n v="1.1299999999999999"/>
    <n v="0"/>
    <n v="0"/>
    <n v="0"/>
    <n v="0"/>
    <n v="0"/>
    <n v="8.16"/>
    <m/>
  </r>
  <r>
    <s v="202410-I_E-UPM191014-EATS30184429.xml"/>
    <s v="4.0"/>
    <s v="I"/>
    <s v="EATS"/>
    <s v="30184429"/>
    <s v="EATS30184429"/>
    <s v="4C7FE7AC-411A-5C57-B88D-319335A26609"/>
    <s v="2024-10-01T14:04:16"/>
    <x v="9"/>
    <s v="2024"/>
    <x v="0"/>
    <x v="184"/>
    <x v="184"/>
    <s v="SCS160714Q78"/>
    <s v="SADCAL CONSULTORIA Y SOLUCIONES INTEGRALES"/>
    <s v="PUE"/>
    <s v="04"/>
    <s v="G03"/>
    <s v="MXN"/>
    <n v="1"/>
    <x v="1"/>
    <s v="|- Cuota de servicio"/>
    <s v="25.45"/>
    <n v="25.45"/>
    <n v="25.45"/>
    <n v="0"/>
    <n v="0"/>
    <n v="0"/>
    <n v="4.07"/>
    <n v="0"/>
    <n v="0"/>
    <n v="0"/>
    <n v="0"/>
    <n v="0"/>
    <n v="29.52"/>
    <m/>
  </r>
  <r>
    <s v="202410-I_E-VAMF581205-E84F1D.xml"/>
    <s v="4.0"/>
    <s v="I"/>
    <s v=""/>
    <s v=""/>
    <s v="E84F1D"/>
    <s v="E84F1DEE-FC57-40F9-9438-C981B9249CFE"/>
    <s v="2024-10-24T07:14:04"/>
    <x v="9"/>
    <s v="2024"/>
    <x v="1"/>
    <x v="185"/>
    <x v="185"/>
    <s v="SCS160714Q78"/>
    <s v="SADCAL CONSULTORIA Y SOLUCIONES INTEGRALES"/>
    <s v="PUE"/>
    <s v="01"/>
    <s v="G03"/>
    <s v="MXN"/>
    <n v="1"/>
    <x v="0"/>
    <s v="|- 12 REMACHES 3-16  |- BROCA P-METAL  |- REMACHADORA TRUPER  |- CARTUCHO DE SILICON  |- 10 PIJAS 10 X 1 1-2"/>
    <s v="403.00"/>
    <n v="403"/>
    <n v="403"/>
    <n v="0"/>
    <n v="0"/>
    <n v="0"/>
    <n v="64.48"/>
    <n v="0"/>
    <n v="0"/>
    <n v="0"/>
    <n v="0"/>
    <n v="0"/>
    <n v="467.48"/>
    <m/>
  </r>
  <r>
    <s v="202410-I_E-ZFM111018-AC1286.xml"/>
    <s v="4.0"/>
    <s v="I"/>
    <s v="AC"/>
    <s v="1286"/>
    <s v="AC1286"/>
    <s v="6C02799A-6738-48DC-8A23-EBC18270D257"/>
    <s v="2024-10-20T21:06:15"/>
    <x v="9"/>
    <s v="2024"/>
    <x v="0"/>
    <x v="186"/>
    <x v="186"/>
    <s v="SCS160714Q78"/>
    <s v="SADCAL CONSULTORIA Y SOLUCIONES INTEGRALES"/>
    <s v="PUE"/>
    <s v="04"/>
    <s v="G03"/>
    <s v="MXN"/>
    <n v="1"/>
    <x v="1"/>
    <s v="|- Establecimientos de comida rápida"/>
    <s v="174.13"/>
    <n v="174.13"/>
    <n v="174.13"/>
    <n v="0"/>
    <n v="0"/>
    <n v="0"/>
    <n v="27.86"/>
    <n v="0"/>
    <n v="0"/>
    <n v="0"/>
    <n v="0"/>
    <n v="0"/>
    <n v="201.99"/>
    <m/>
  </r>
  <r>
    <s v="202410-P_E-DLI931201-LWFM2476318.xml"/>
    <s v="4.0"/>
    <s v="P"/>
    <s v="LWFM"/>
    <s v="2476318"/>
    <s v="LWFM2476318"/>
    <s v="DD00EEED-3842-507F-91E4-180B8B29ADEB"/>
    <s v="2024-10-10T09:56:14"/>
    <x v="9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0-P_E-SDI121109-REP279553.xml"/>
    <s v="4.0"/>
    <s v="P"/>
    <s v="REP"/>
    <s v="279553"/>
    <s v="REP279553"/>
    <s v="933DB5D1-6E9F-4180-83DD-77CE8A546E2E"/>
    <s v="2024-10-28T17:33:00"/>
    <x v="9"/>
    <s v="2024"/>
    <x v="0"/>
    <x v="177"/>
    <x v="177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0-P_E-SDI121109-REP279555.xml"/>
    <s v="4.0"/>
    <s v="P"/>
    <s v="REP"/>
    <s v="279555"/>
    <s v="REP279555"/>
    <s v="C89BF88D-46D8-4FED-804E-5DD06BB37F2C"/>
    <s v="2024-10-28T17:34:00"/>
    <x v="9"/>
    <s v="2024"/>
    <x v="0"/>
    <x v="177"/>
    <x v="177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0-P_E-SDI121109-REP279591.xml"/>
    <s v="4.0"/>
    <s v="P"/>
    <s v="REP"/>
    <s v="279591"/>
    <s v="REP279591"/>
    <s v="6441BAE5-3462-4797-B6DD-5862BA43CD99"/>
    <s v="2024-10-29T12:08:00"/>
    <x v="9"/>
    <s v="2024"/>
    <x v="0"/>
    <x v="177"/>
    <x v="177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0-P_E-TME840315-6b1e71.xml"/>
    <s v="4.0"/>
    <s v="P"/>
    <s v=""/>
    <s v=""/>
    <s v="6b1e71"/>
    <s v="6b1e71cb-d345-47d1-ac3a-73622875d0a0"/>
    <s v="2024-10-03T01:46:30"/>
    <x v="9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0_I_E-84-2805822_122859489033.pdf"/>
    <s v="-"/>
    <s v="I"/>
    <s v="-"/>
    <s v="-"/>
    <s v="122859489033"/>
    <s v="-"/>
    <d v="2024-10-05T00:00:00"/>
    <x v="9"/>
    <n v="2024"/>
    <x v="0"/>
    <x v="1"/>
    <x v="1"/>
    <s v="SCS160714Q78"/>
    <s v="SADCAL CONSULTORIA Y SOLUCIONES INTEGRALES"/>
    <s v="-"/>
    <s v="28"/>
    <s v="-"/>
    <s v="MXN"/>
    <n v="1"/>
    <x v="1"/>
    <s v="|- SkyAlert Gold (1 Año) (anual)"/>
    <n v="214.66"/>
    <n v="214.66"/>
    <n v="214.66"/>
    <n v="0"/>
    <n v="0"/>
    <n v="0"/>
    <n v="34.340000000000003"/>
    <n v="0"/>
    <n v="0"/>
    <n v="0"/>
    <n v="0"/>
    <n v="0"/>
    <n v="249"/>
    <m/>
  </r>
  <r>
    <s v="202410_I_E-84-2805822_136861209920.pdf"/>
    <s v="-"/>
    <s v="I"/>
    <s v="-"/>
    <s v="-"/>
    <s v="136861209920"/>
    <s v="-"/>
    <d v="2024-10-10T00:00:00"/>
    <x v="9"/>
    <n v="2024"/>
    <x v="0"/>
    <x v="1"/>
    <x v="1"/>
    <s v="SCS160714Q78"/>
    <s v="SADCAL CONSULTORIA Y SOLUCIONES INTEGRALES"/>
    <s v="-"/>
    <s v="28"/>
    <s v="-"/>
    <s v="MXN"/>
    <n v="1"/>
    <x v="1"/>
    <s v="|- Pikmin Bloom 2500 Coins"/>
    <n v="430.17"/>
    <n v="430.17"/>
    <n v="430.17"/>
    <n v="0"/>
    <n v="0"/>
    <n v="0"/>
    <n v="68.83"/>
    <n v="0"/>
    <n v="0"/>
    <n v="0"/>
    <n v="0"/>
    <n v="0"/>
    <n v="499"/>
    <m/>
  </r>
  <r>
    <s v="202410_I_E-74-3093319_202303032368.pdf"/>
    <s v="-"/>
    <s v="I"/>
    <s v="-"/>
    <s v="-"/>
    <s v="202303032368"/>
    <s v="-"/>
    <d v="2024-10-11T00:00:00"/>
    <x v="9"/>
    <n v="2024"/>
    <x v="0"/>
    <x v="0"/>
    <x v="0"/>
    <s v="SCS160714Q78"/>
    <s v="SADCAL CONSULTORIA Y SOLUCIONES INTEGRALES"/>
    <s v="-"/>
    <s v="04"/>
    <s v="-"/>
    <s v="MXN"/>
    <n v="1"/>
    <x v="0"/>
    <s v="|- 102620956 - IONOS VPS Windows XL"/>
    <n v="1680"/>
    <n v="1680"/>
    <n v="1448.28"/>
    <n v="0"/>
    <n v="0"/>
    <n v="0"/>
    <n v="231.72000000000003"/>
    <n v="0"/>
    <n v="0"/>
    <n v="0"/>
    <n v="0"/>
    <n v="0"/>
    <n v="1680"/>
    <m/>
  </r>
  <r>
    <s v="202410_I_E-74-3093319_202303046380.pdf"/>
    <s v="-"/>
    <s v="I"/>
    <s v="-"/>
    <s v="-"/>
    <s v="202303046380"/>
    <s v="-"/>
    <d v="2024-10-22T00:00:00"/>
    <x v="9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00"/>
    <n v="300"/>
    <n v="258.62"/>
    <n v="0"/>
    <n v="0"/>
    <n v="0"/>
    <n v="41.379999999999995"/>
    <n v="0"/>
    <n v="0"/>
    <n v="0"/>
    <n v="0"/>
    <n v="0"/>
    <n v="300"/>
    <m/>
  </r>
  <r>
    <s v="202410_I_E-ZVC110421C76_INV276913862.pdf"/>
    <s v="-"/>
    <s v="I"/>
    <s v="-"/>
    <s v="-"/>
    <s v="INV276913862"/>
    <s v="-"/>
    <d v="2024-10-13T00:00:00"/>
    <x v="9"/>
    <n v="2024"/>
    <x v="0"/>
    <x v="9"/>
    <x v="9"/>
    <s v="SCS160714Q78"/>
    <s v="SADCAL CONSULTORIA Y SOLUCIONES INTEGRALES"/>
    <s v="-"/>
    <s v="04"/>
    <s v="-"/>
    <s v="USD"/>
    <n v="19.399999999999999"/>
    <x v="1"/>
    <s v="|- Zoom One Pro Monthly"/>
    <n v="15.99"/>
    <n v="310.20999999999998"/>
    <n v="310.20999999999998"/>
    <n v="0"/>
    <n v="0"/>
    <n v="0"/>
    <n v="49.63"/>
    <n v="0"/>
    <n v="0"/>
    <n v="0"/>
    <n v="0"/>
    <n v="0"/>
    <n v="359.84"/>
    <m/>
  </r>
  <r>
    <s v="202411-I_E-AME860107-A1466197.xml"/>
    <s v="4.0"/>
    <s v="I"/>
    <s v="A"/>
    <s v="1466197"/>
    <s v="A1466197"/>
    <s v="0E4B61C9-7620-4872-89F5-427862EACD0A"/>
    <s v="2024-11-12T01:00:00"/>
    <x v="10"/>
    <s v="2024"/>
    <x v="0"/>
    <x v="2"/>
    <x v="2"/>
    <s v="SCS160714Q78"/>
    <s v="SADCAL CONSULTORIA Y SOLUCIONES INTEGRALES"/>
    <s v="PUE"/>
    <s v="04"/>
    <s v="G03"/>
    <s v="MXN"/>
    <n v="1"/>
    <x v="2"/>
    <s v="|- 1 Usuario(s) Adicional(es) Nuevo(s) Aspel-COI 10.0"/>
    <s v="1896.30"/>
    <n v="1896.3"/>
    <n v="1896.3"/>
    <n v="0"/>
    <n v="0"/>
    <n v="0"/>
    <n v="303.41000000000003"/>
    <n v="0"/>
    <n v="0"/>
    <n v="0"/>
    <n v="0"/>
    <n v="0"/>
    <n v="2199.71"/>
    <m/>
  </r>
  <r>
    <s v="202411-I_E-AME860107-A1479347.xml"/>
    <s v="4.0"/>
    <s v="I"/>
    <s v="A"/>
    <s v="1479347"/>
    <s v="A1479347"/>
    <s v="47AE3AA8-A469-4E2C-906E-30776DE87870"/>
    <s v="2024-11-19T22:59:00"/>
    <x v="10"/>
    <s v="2024"/>
    <x v="0"/>
    <x v="2"/>
    <x v="2"/>
    <s v="SCS160714Q78"/>
    <s v="SADCAL CONSULTORIA Y SOLUCIONES INTEGRALES"/>
    <s v="PUE"/>
    <s v="04"/>
    <s v="G03"/>
    <s v="MXN"/>
    <n v="1"/>
    <x v="2"/>
    <s v="|- Clave(s) de Prepago de 50 Timbres"/>
    <s v="212.00"/>
    <n v="212"/>
    <n v="212"/>
    <n v="0"/>
    <n v="0"/>
    <n v="0"/>
    <n v="33.92"/>
    <n v="0"/>
    <n v="0"/>
    <n v="0"/>
    <n v="0"/>
    <n v="0"/>
    <n v="245.92000000000002"/>
    <m/>
  </r>
  <r>
    <s v="202411-I_E-ASA650610-FMEXG7876283.xml"/>
    <s v="4.0"/>
    <s v="I"/>
    <s v="FMEXG"/>
    <s v="7876283"/>
    <s v="FMEXG7876283"/>
    <s v="0ade2ba3-0bd8-4232-a4cc-3503eff30b9f"/>
    <s v="2024-11-17T00:07:00"/>
    <x v="10"/>
    <s v="2024"/>
    <x v="1"/>
    <x v="187"/>
    <x v="187"/>
    <s v="SCS160714Q78"/>
    <s v="SADCAL CONSULTORIA Y SOLUCIONES INTEGRALES"/>
    <s v="PUE"/>
    <s v="04"/>
    <s v="G03"/>
    <s v="MXN"/>
    <n v="1"/>
    <x v="0"/>
    <s v="|- 32011 PEMEX-MAGNA TX_ID: 33028668 DESPACHO: 10436145 NO_FAC: 8566074 PEDIDO: TIPO_TX: MEXG_GAS"/>
    <s v="371.93"/>
    <n v="371.93"/>
    <n v="361.63"/>
    <n v="0"/>
    <n v="0"/>
    <n v="10.300000000000011"/>
    <n v="57.86"/>
    <n v="0"/>
    <n v="0"/>
    <n v="0"/>
    <n v="0"/>
    <n v="0"/>
    <n v="429.79"/>
    <m/>
  </r>
  <r>
    <s v="202411-I_E-BAS010827-2703203195180111824.xml"/>
    <s v="4.0"/>
    <s v="I"/>
    <s v=""/>
    <s v="2703203195180111824"/>
    <s v="2703203195180111824"/>
    <s v="DEEF0585-ABA3-11EF-9B59-2735400279C6"/>
    <s v="2024-11-25T21:09:38"/>
    <x v="10"/>
    <s v="2024"/>
    <x v="0"/>
    <x v="188"/>
    <x v="188"/>
    <s v="SCS160714Q78"/>
    <s v="SADCAL CONSULTORIA Y SOLUCIONES INTEGRALES"/>
    <s v="PUE"/>
    <s v="04"/>
    <s v="G03"/>
    <s v="MXN"/>
    <n v="1"/>
    <x v="1"/>
    <s v="|- 3PK BOXER BRIEF  |- 3PK TRUNK  |- 3PK TRUNK  |- 3PK BOXER BRIEF"/>
    <s v="4479.32"/>
    <n v="4479.32"/>
    <n v="2239.66"/>
    <n v="0"/>
    <n v="0"/>
    <n v="0"/>
    <n v="358.35"/>
    <n v="0"/>
    <n v="0"/>
    <n v="0"/>
    <n v="0"/>
    <n v="0"/>
    <n v="2598.0099999999998"/>
    <m/>
  </r>
  <r>
    <s v="202411-I_E-BII931004-OCT7561050055286517.xml"/>
    <s v="4.0"/>
    <s v="I"/>
    <s v="OCT75610"/>
    <s v="50055286517"/>
    <s v="OCT7561050055286517"/>
    <s v="ba23fb5a-cc7b-4939-85fd-5b53401044ec"/>
    <s v="2024-11-04T14:15:59"/>
    <x v="10"/>
    <s v="2024"/>
    <x v="0"/>
    <x v="12"/>
    <x v="12"/>
    <s v="SCS160714Q78"/>
    <s v="SADCAL CONSULTORIA Y SOLUCIONES INTEGRALES"/>
    <s v="PUE"/>
    <s v="03"/>
    <s v="G03"/>
    <s v="MXN"/>
    <n v="1"/>
    <x v="1"/>
    <s v="|- COMISION POR MOVIMIENTOS INBUREDCOMISION POR MOVIMIENTOS INBURED"/>
    <s v="58.50"/>
    <n v="58.5"/>
    <n v="58.5"/>
    <n v="0"/>
    <n v="0"/>
    <n v="0"/>
    <n v="9.36"/>
    <n v="0"/>
    <n v="0"/>
    <n v="0"/>
    <n v="0"/>
    <n v="0"/>
    <n v="67.86"/>
    <m/>
  </r>
  <r>
    <s v="202411-I_E-CAAA360410-3BDE19.xml"/>
    <s v="4.0"/>
    <s v="I"/>
    <s v=""/>
    <s v=""/>
    <s v="3BDE19"/>
    <s v="3BDE19F9-A626-4577-8D37-5AE8C78C4EC2"/>
    <s v="2024-11-25T10:33:28"/>
    <x v="10"/>
    <s v="2024"/>
    <x v="1"/>
    <x v="189"/>
    <x v="189"/>
    <s v="SCS160714Q78"/>
    <s v="SADCAL CONSULTORIA Y SOLUCIONES INTEGRALES"/>
    <s v="PUE"/>
    <s v="01"/>
    <s v="G03"/>
    <s v="MXN"/>
    <n v="1"/>
    <x v="0"/>
    <s v="|- COMPRA INTERRUPTOR DOBLE TIRO 3X30"/>
    <s v="950.00"/>
    <n v="950"/>
    <n v="950"/>
    <n v="0"/>
    <n v="0"/>
    <n v="0"/>
    <n v="152"/>
    <n v="0"/>
    <n v="0"/>
    <n v="0"/>
    <n v="0"/>
    <n v="0"/>
    <n v="1102"/>
    <m/>
  </r>
  <r>
    <s v="202411-I_E-CARA751124-E10732.xml"/>
    <s v="4.0"/>
    <s v="I"/>
    <s v="E"/>
    <s v="10732"/>
    <s v="E10732"/>
    <s v="B33AFAD8-1431-4C48-8249-8FA7D0AD6938"/>
    <s v="2024-11-27T13:28:20"/>
    <x v="10"/>
    <s v="2024"/>
    <x v="1"/>
    <x v="190"/>
    <x v="190"/>
    <s v="SCS160714Q78"/>
    <s v="SADCAL CONSULTORIA Y SOLUCIONES INTEGRALES"/>
    <s v="PUE"/>
    <s v="01"/>
    <s v="G03"/>
    <s v="MXN"/>
    <n v="1"/>
    <x v="0"/>
    <s v="|- MEGALUZ LAMPARA AJUSTABLE 24W 6500K"/>
    <s v="431.04"/>
    <n v="431.04"/>
    <n v="431.04"/>
    <n v="0"/>
    <n v="0"/>
    <n v="0"/>
    <n v="68.97"/>
    <n v="0"/>
    <n v="0"/>
    <n v="0"/>
    <n v="0"/>
    <n v="0"/>
    <n v="500.01"/>
    <m/>
  </r>
  <r>
    <s v="202411-I_E-CAVA690802-A5672.xml"/>
    <s v="4.0"/>
    <s v="I"/>
    <s v="A"/>
    <s v="5672"/>
    <s v="A5672"/>
    <s v="cc9dbd66-feea-41b8-9da2-1e096b542453"/>
    <s v="2024-11-16T10:25:47"/>
    <x v="10"/>
    <s v="2024"/>
    <x v="1"/>
    <x v="135"/>
    <x v="135"/>
    <s v="SCS160714Q78"/>
    <s v="SADCAL CONSULTORIA Y SOLUCIONES INTEGRALES"/>
    <s v="PUE"/>
    <s v="03"/>
    <s v="G03"/>
    <s v="MXN"/>
    <n v="1"/>
    <x v="0"/>
    <s v="|- CORDON USO RUDO 3X18  |- FLOTADOR ELECTRONICO"/>
    <s v="887.93"/>
    <n v="887.93"/>
    <n v="887.93"/>
    <n v="0"/>
    <n v="0"/>
    <n v="0"/>
    <n v="142.07"/>
    <n v="0"/>
    <n v="0"/>
    <n v="0"/>
    <n v="0"/>
    <n v="0"/>
    <n v="1030"/>
    <m/>
  </r>
  <r>
    <s v="202411-I_E-CAVA690802-A5673.xml"/>
    <s v="4.0"/>
    <s v="I"/>
    <s v="A"/>
    <s v="5673"/>
    <s v="A5673"/>
    <s v="80960c6b-bd13-4e00-b9f3-5a5002ca5369"/>
    <s v="2024-11-16T10:53:38"/>
    <x v="10"/>
    <s v="2024"/>
    <x v="1"/>
    <x v="135"/>
    <x v="135"/>
    <s v="SCS160714Q78"/>
    <s v="SADCAL CONSULTORIA Y SOLUCIONES INTEGRALES"/>
    <s v="PUE"/>
    <s v="28"/>
    <s v="G03"/>
    <s v="MXN"/>
    <n v="1"/>
    <x v="0"/>
    <s v="|- TRAMO DE RIEL DINN  |- INTERRUPTOR TERMOMAG1X32 PARA RIEL  |- TAQUETE DE PLAST.TABLAROCA  |- PANDUIT DUCTO RANURADO  25MMX25MM  |- CONDULET PARA CONTACTO  |- CINCHOS NYLON 28X4.6 BLANCO"/>
    <s v="732.75"/>
    <n v="732.75"/>
    <n v="732.75"/>
    <n v="0"/>
    <n v="0"/>
    <n v="0"/>
    <n v="117.25"/>
    <n v="0"/>
    <n v="0"/>
    <n v="0"/>
    <n v="0"/>
    <n v="0"/>
    <n v="850"/>
    <m/>
  </r>
  <r>
    <s v="202411-I_E-CCF121101-C24393380.xml"/>
    <s v="4.0"/>
    <s v="I"/>
    <s v="C"/>
    <s v="24393380"/>
    <s v="C24393380"/>
    <s v="BBBE5403-70A4-4BE9-AEC2-D7A4B7099440"/>
    <s v="2024-11-30T15:10:23"/>
    <x v="10"/>
    <s v="2024"/>
    <x v="0"/>
    <x v="67"/>
    <x v="67"/>
    <s v="SCS160714Q78"/>
    <s v="SADCAL CONSULTORIA Y SOLUCIONES INTEGRALES"/>
    <s v="PUE"/>
    <s v="28"/>
    <s v="G03"/>
    <s v="MXN"/>
    <n v="1"/>
    <x v="0"/>
    <s v="|- PASTA RUMMO 500 GRS  |- MANZANA GOLDEN NACIONAL  |- HUEVO ROJO LIBRE NUTRI GRANJA  |- AVENA AIRES DE CAMPO 500 GRS  |- MOLIDA RES CHOICE  |- PALITOS DE APIO ORGANICO  |- DETERGENTE BLANCA NIEVES 1 KG  |- ACEITE OLEICO 825 ML  |- PAN KIKKOMAN 226 GRS  |- SALSA CIRIO 420 GRS  |- PLATANO TABASCO"/>
    <s v="716.38"/>
    <n v="716.38"/>
    <n v="39.19"/>
    <n v="0"/>
    <n v="0"/>
    <n v="677.19"/>
    <n v="6.27"/>
    <n v="0"/>
    <n v="0"/>
    <n v="0"/>
    <n v="0"/>
    <n v="0"/>
    <n v="722.65000000000009"/>
    <m/>
  </r>
  <r>
    <s v="202411-I_E-CDI130502-1435167100005388310.xml"/>
    <s v="4.0"/>
    <s v="I"/>
    <s v="1435167"/>
    <s v="100005388310"/>
    <s v="1435167100005388310"/>
    <s v="511D89BE-09E0-4BCE-B751-D1F3B50C0B65"/>
    <s v="2024-11-20T07:04:17"/>
    <x v="10"/>
    <s v="2024"/>
    <x v="1"/>
    <x v="191"/>
    <x v="191"/>
    <s v="SCS160714Q78"/>
    <s v="SADCAL CONSULTORIA Y SOLUCIONES INTEGRALES"/>
    <s v="PUE"/>
    <s v="04"/>
    <s v="I04"/>
    <s v="MXN"/>
    <n v="1"/>
    <x v="3"/>
    <s v="|- MULTIFUNCIONAL BROTHER DCP T720DW INKBENEFIT COLOR 26 PPM WIFI USB DUPLEX ADF KIT DE TINTAS CMYK"/>
    <s v="4352.59"/>
    <n v="4352.59"/>
    <n v="4352.59"/>
    <n v="0"/>
    <n v="0"/>
    <n v="0"/>
    <n v="696.41"/>
    <n v="0"/>
    <n v="0"/>
    <n v="0"/>
    <n v="0"/>
    <n v="0"/>
    <n v="5049"/>
    <m/>
  </r>
  <r>
    <s v="202411-I_E-CDI130502-1464533100012024813.xml"/>
    <s v="4.0"/>
    <s v="I"/>
    <s v="1464533"/>
    <s v="100012024813"/>
    <s v="1464533100012024813"/>
    <s v="CB968119-01CE-47FD-9CED-3E36294B057A"/>
    <s v="2024-11-25T15:14:22"/>
    <x v="10"/>
    <s v="2024"/>
    <x v="0"/>
    <x v="191"/>
    <x v="191"/>
    <s v="SCS160714Q78"/>
    <s v="SADCAL CONSULTORIA Y SOLUCIONES INTEGRALES"/>
    <s v="PUE"/>
    <s v="04"/>
    <s v="I04"/>
    <s v="MXN"/>
    <n v="1"/>
    <x v="3"/>
    <s v="|- MULTIFUNCIONAL BROTHER DCP-T720DW INKBENEFIT COLOR 26 PPM WIFI USB DUPLEX ADF + KIT DE TINTAS CMYK"/>
    <s v="4352.59"/>
    <n v="4352.59"/>
    <n v="4352.59"/>
    <n v="0"/>
    <n v="0"/>
    <n v="0"/>
    <n v="696.41"/>
    <n v="0"/>
    <n v="0"/>
    <n v="0"/>
    <n v="0"/>
    <n v="0"/>
    <n v="5049"/>
    <m/>
  </r>
  <r>
    <s v="202411-I_E-CERA800210-HON4.xml"/>
    <s v="4.0"/>
    <s v="I"/>
    <s v="HON"/>
    <s v="4"/>
    <s v="HON4"/>
    <s v="48BB068D-E49F-4B2B-BA74-5A154212E097"/>
    <s v="2024-11-30T17:03:10"/>
    <x v="10"/>
    <s v="2024"/>
    <x v="0"/>
    <x v="151"/>
    <x v="151"/>
    <s v="SCS160714Q78"/>
    <s v="SADCAL CONSULTORIA Y SOLUCIONES INTEGRALES"/>
    <s v="PUE"/>
    <s v="03"/>
    <s v="G03"/>
    <s v="MXN"/>
    <n v="1"/>
    <x v="1"/>
    <s v="|- SERVICIOS PROFESIONALES DE CONTABILIDAD, ASISTENCIAS EMPRESARIAL O RELACIONADOS NOVIEMBRE 2024"/>
    <s v="4500.00"/>
    <n v="4500"/>
    <n v="4500"/>
    <n v="0"/>
    <n v="0"/>
    <n v="0"/>
    <n v="720"/>
    <n v="0"/>
    <n v="450"/>
    <n v="480.15"/>
    <n v="0"/>
    <n v="0"/>
    <n v="4289.8500000000004"/>
    <m/>
  </r>
  <r>
    <s v="202411-I_E-CME030219-F119379.xml"/>
    <s v="4.0"/>
    <s v="I"/>
    <s v="F"/>
    <s v="119379"/>
    <s v="F119379"/>
    <s v="8493221C-8453-4222-8A40-104AB5ED4EF8"/>
    <s v="2024-11-17T00:20:38"/>
    <x v="10"/>
    <s v="2024"/>
    <x v="1"/>
    <x v="28"/>
    <x v="28"/>
    <s v="SCS160714Q78"/>
    <s v="SADCAL CONSULTORIA Y SOLUCIONES INTEGRALES"/>
    <s v="PUE"/>
    <s v="01"/>
    <s v="G03"/>
    <s v="MXN"/>
    <n v="1"/>
    <x v="0"/>
    <s v="|- Servicio de peaje con Ticket 565581906  |- Servicio de peaje con Ticket 569425437  |- Servicio de peaje con Ticket 569445088"/>
    <s v="226.73"/>
    <n v="226.73"/>
    <n v="226.73"/>
    <n v="0"/>
    <n v="0"/>
    <n v="0"/>
    <n v="36.270000000000003"/>
    <n v="0"/>
    <n v="0"/>
    <n v="0"/>
    <n v="0"/>
    <n v="0"/>
    <n v="263"/>
    <m/>
  </r>
  <r>
    <s v="202411-I_E-CME030219-F119381.xml"/>
    <s v="4.0"/>
    <s v="I"/>
    <s v="F"/>
    <s v="119381"/>
    <s v="F119381"/>
    <s v="CB62D76E-2366-497E-8101-5BB838BE296C"/>
    <s v="2024-11-17T00:22:59"/>
    <x v="10"/>
    <s v="2024"/>
    <x v="1"/>
    <x v="28"/>
    <x v="28"/>
    <s v="SCS160714Q78"/>
    <s v="SADCAL CONSULTORIA Y SOLUCIONES INTEGRALES"/>
    <s v="PUE"/>
    <s v="01"/>
    <s v="G03"/>
    <s v="MXN"/>
    <n v="1"/>
    <x v="0"/>
    <s v="|- Servicio de peaje con Ticket 1327153  |- Servicio de peaje con Ticket 412593"/>
    <s v="43.10"/>
    <n v="43.1"/>
    <n v="43.1"/>
    <n v="0"/>
    <n v="0"/>
    <n v="0"/>
    <n v="6.9"/>
    <n v="0"/>
    <n v="0"/>
    <n v="0"/>
    <n v="0"/>
    <n v="0"/>
    <n v="50"/>
    <m/>
  </r>
  <r>
    <s v="202411-I_E-CMU831202-04542403.xml"/>
    <s v="4.0"/>
    <s v="I"/>
    <s v="045"/>
    <s v="42403"/>
    <s v="04542403"/>
    <s v="DDD2EAE5-35F6-4C8E-A774-3E054B2A4F3F"/>
    <s v="2024-11-02T18:23:52"/>
    <x v="10"/>
    <s v="2024"/>
    <x v="1"/>
    <x v="98"/>
    <x v="98"/>
    <s v="SCS160714Q78"/>
    <s v="SADCAL CONSULTORIA Y SOLUCIONES INTEGRALES"/>
    <s v="PUE"/>
    <s v="04"/>
    <s v="G03"/>
    <s v="MXN"/>
    <n v="1"/>
    <x v="1"/>
    <s v="|- (40) (TAN) FLEXI 417702  |- (TU) (UNICO) FLEXI RESTA PIELES GRASA 113GR UNICO TAL"/>
    <s v="1472.41"/>
    <n v="1472.41"/>
    <n v="1472.41"/>
    <n v="0"/>
    <n v="0"/>
    <n v="0"/>
    <n v="235.59"/>
    <n v="0"/>
    <n v="0"/>
    <n v="0"/>
    <n v="0"/>
    <n v="0"/>
    <n v="1708"/>
    <m/>
  </r>
  <r>
    <s v="202411-I_E-COP920428-MTAAA77570000049058.xml"/>
    <s v="4.0"/>
    <s v="I"/>
    <s v="MTAAA"/>
    <s v="77570000049058"/>
    <s v="MTAAA77570000049058"/>
    <s v="483a43b0-699c-43b3-8dd4-0d55b466a65c"/>
    <s v="2024-11-26T18:39:39"/>
    <x v="10"/>
    <s v="2024"/>
    <x v="0"/>
    <x v="29"/>
    <x v="29"/>
    <s v="SCS160714Q78"/>
    <s v="SADCAL CONSULTORIA Y SOLUCIONES INTEGRALES"/>
    <s v="PUE"/>
    <s v="04"/>
    <s v="G03"/>
    <s v="MXN"/>
    <n v="1"/>
    <x v="1"/>
    <s v="|- IN EAR SONY MDR EX14APBZUC"/>
    <s v="214.66"/>
    <n v="214.66"/>
    <n v="171.56"/>
    <n v="0"/>
    <n v="0"/>
    <n v="0"/>
    <n v="27.45"/>
    <n v="0"/>
    <n v="0"/>
    <n v="0"/>
    <n v="0"/>
    <n v="0"/>
    <n v="199.01"/>
    <m/>
  </r>
  <r>
    <s v="202411-I_E-CSD161207-F-HC-105092268.xml"/>
    <s v="4.0"/>
    <s v="I"/>
    <s v="F-HC-1050"/>
    <s v="92268"/>
    <s v="F-HC-105092268"/>
    <s v="A8853F15-1322-4A3F-B9D7-C7D2AC3773B2"/>
    <s v="2024-11-06T08:44:56"/>
    <x v="10"/>
    <s v="2024"/>
    <x v="1"/>
    <x v="192"/>
    <x v="192"/>
    <s v="SCS160714Q78"/>
    <s v="SADCAL CONSULTORIA Y SOLUCIONES INTEGRALES"/>
    <s v="PUE"/>
    <s v="28"/>
    <s v="G03"/>
    <s v="MXN"/>
    <n v="1"/>
    <x v="0"/>
    <s v="|- VARILLA.3 8X1M50  |- RONDANA INOX  |- RONDANA INOX  |- RONDANA MM GALV  |- COPLE CPVC 1 2  |- TUERCA HEXUNC GALV  |- ABRAZADERA TIPO U"/>
    <s v="77.63"/>
    <n v="77.63"/>
    <n v="77.63"/>
    <n v="0"/>
    <n v="0"/>
    <n v="0"/>
    <n v="12.42"/>
    <n v="0"/>
    <n v="0"/>
    <n v="0"/>
    <n v="0"/>
    <n v="0"/>
    <n v="90.05"/>
    <m/>
  </r>
  <r>
    <s v="202411-I_E-CSL050617-CEL087183.xml"/>
    <s v="4.0"/>
    <s v="I"/>
    <s v="CEL"/>
    <s v="087183"/>
    <s v="CEL087183"/>
    <s v="DFD8C4CC-FCC6-4979-A342-75D80AB5CFD0"/>
    <s v="2024-11-30T13:04:56"/>
    <x v="10"/>
    <s v="2024"/>
    <x v="1"/>
    <x v="193"/>
    <x v="193"/>
    <s v="SCS160714Q78"/>
    <s v="SADCAL CONSULTORIA Y SOLUCIONES INTEGRALES"/>
    <s v="PUE"/>
    <s v="28"/>
    <s v="G03"/>
    <s v="MXN"/>
    <n v="1"/>
    <x v="0"/>
    <s v="|- TRIPOIDE D28 HONDA FIT  |- AJUSTE DE SALDO EN PV"/>
    <s v="818.97"/>
    <n v="818.97"/>
    <n v="818.97"/>
    <n v="0"/>
    <n v="0"/>
    <n v="0"/>
    <n v="131.03"/>
    <n v="0"/>
    <n v="0"/>
    <n v="0"/>
    <n v="0"/>
    <n v="0"/>
    <n v="950"/>
    <m/>
  </r>
  <r>
    <s v="202411-I_E-CSU070301-BGCDJ4299.xml"/>
    <s v="4.0"/>
    <s v="I"/>
    <s v="BGCDJ"/>
    <s v="4299"/>
    <s v="BGCDJ4299"/>
    <s v="FA4A5554-773C-48CE-8416-137320C1DE6A"/>
    <s v="2024-11-16T23:27:40"/>
    <x v="10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11084)"/>
    <s v="117.25"/>
    <n v="117.25"/>
    <n v="117.25"/>
    <n v="0"/>
    <n v="0"/>
    <n v="0"/>
    <n v="18.75"/>
    <n v="0"/>
    <n v="0"/>
    <n v="0"/>
    <n v="0"/>
    <n v="0"/>
    <n v="136"/>
    <m/>
  </r>
  <r>
    <s v="202411-I_E-CSU070301-BGCDJ4300.xml"/>
    <s v="4.0"/>
    <s v="I"/>
    <s v="BGCDJ"/>
    <s v="4300"/>
    <s v="BGCDJ4300"/>
    <s v="202C2CF9-443A-4C96-8CCA-697493AE47EA"/>
    <s v="2024-11-16T23:28:27"/>
    <x v="10"/>
    <s v="2024"/>
    <x v="0"/>
    <x v="75"/>
    <x v="75"/>
    <s v="SCS160714Q78"/>
    <s v="SADCAL CONSULTORIA Y SOLUCIONES INTEGRALES"/>
    <s v="PUE"/>
    <s v="03"/>
    <s v="G03"/>
    <s v="MXN"/>
    <n v="1"/>
    <x v="1"/>
    <s v="|- Consumo de alimentos (Ticket: 1-XA-312093)"/>
    <s v="117.25"/>
    <n v="117.25"/>
    <n v="117.25"/>
    <n v="0"/>
    <n v="0"/>
    <n v="0"/>
    <n v="18.75"/>
    <n v="0"/>
    <n v="0"/>
    <n v="0"/>
    <n v="0"/>
    <n v="0"/>
    <n v="136"/>
    <m/>
  </r>
  <r>
    <s v="202411-I_E-CTE120614-FCJN244710.xml"/>
    <s v="4.0"/>
    <s v="I"/>
    <s v="FCJN"/>
    <s v="244710"/>
    <s v="FCJN244710"/>
    <s v="0186AA13-8C42-4C96-A33E-6CFB050B968B"/>
    <s v="2024-11-21T17:57:36"/>
    <x v="10"/>
    <s v="2024"/>
    <x v="0"/>
    <x v="194"/>
    <x v="194"/>
    <s v="SCS160714Q78"/>
    <s v="SADCAL CONSULTORIA Y SOLUCIONES INTEGRALES"/>
    <s v="PUE"/>
    <s v="04"/>
    <s v="G03"/>
    <s v="MXN"/>
    <n v="1"/>
    <x v="1"/>
    <s v="|- -ANTENA COMPACTA CON IMAN Y BOOSTER 20dB"/>
    <s v="257.76"/>
    <n v="257.76"/>
    <n v="257.76"/>
    <n v="0"/>
    <n v="0"/>
    <n v="0"/>
    <n v="41.24"/>
    <n v="0"/>
    <n v="0"/>
    <n v="0"/>
    <n v="0"/>
    <n v="0"/>
    <n v="299"/>
    <m/>
  </r>
  <r>
    <s v="202411-I_E-DLI931201-LWC4547071.xml"/>
    <s v="4.0"/>
    <s v="I"/>
    <s v="LWC"/>
    <s v="4547071"/>
    <s v="LWC4547071"/>
    <s v="7C9DCC41-AD05-5FD4-9AB8-765BABB26214"/>
    <s v="2024-11-26T20:17:35"/>
    <x v="10"/>
    <s v="2024"/>
    <x v="0"/>
    <x v="3"/>
    <x v="3"/>
    <s v="SCS160714Q78"/>
    <s v="SADCAL CONSULTORIA Y SOLUCIONES INTEGRALES"/>
    <s v="PUE"/>
    <s v="28"/>
    <s v="G03"/>
    <s v="MXN"/>
    <n v="1"/>
    <x v="1"/>
    <s v="|- PRENDA ACC  |- VALENCIANAS  |- BORDADO S"/>
    <s v="119.84"/>
    <n v="119.84"/>
    <n v="119.83"/>
    <n v="0"/>
    <n v="0"/>
    <n v="0"/>
    <n v="19.18"/>
    <n v="0"/>
    <n v="0"/>
    <n v="0"/>
    <n v="0"/>
    <n v="0"/>
    <n v="139.01"/>
    <m/>
  </r>
  <r>
    <s v="202411-I_E-DLI931201-LWC4554089.xml"/>
    <s v="4.0"/>
    <s v="I"/>
    <s v="LWC"/>
    <s v="4554089"/>
    <s v="LWC4554089"/>
    <s v="28462499-02CF-5F33-8497-0038FB7B41DE"/>
    <s v="2024-11-30T14:38:37"/>
    <x v="10"/>
    <s v="2024"/>
    <x v="0"/>
    <x v="3"/>
    <x v="3"/>
    <s v="SCS160714Q78"/>
    <s v="SADCAL CONSULTORIA Y SOLUCIONES INTEGRALES"/>
    <s v="PPD"/>
    <s v="99"/>
    <s v="G03"/>
    <s v="MXN"/>
    <n v="1"/>
    <x v="1"/>
    <s v="|- ESTERILIZADOR EL CTRICO AVENT, BLANCO  |- SET ALIMENTACI N MINI 12 M EZPZ, VERDE"/>
    <s v="3756.90"/>
    <n v="3756.9"/>
    <n v="2336.81"/>
    <n v="0"/>
    <n v="0"/>
    <n v="0"/>
    <n v="373.89"/>
    <n v="0"/>
    <n v="0"/>
    <n v="0"/>
    <n v="0"/>
    <n v="0"/>
    <n v="2710.7000000000003"/>
    <m/>
  </r>
  <r>
    <s v="202411-I_E-DLI931201-LWFM2482712.xml"/>
    <s v="4.0"/>
    <s v="I"/>
    <s v="LWFM"/>
    <s v="2482712"/>
    <s v="LWFM2482712"/>
    <s v="967F5270-5F08-5FC2-BCDE-A4F1EB35ACBA"/>
    <s v="2024-11-05T16:35:32"/>
    <x v="10"/>
    <s v="2024"/>
    <x v="0"/>
    <x v="3"/>
    <x v="3"/>
    <s v="SCS160714Q78"/>
    <s v="SADCAL CONSULTORIA Y SOLUCIONES INTEGRALES"/>
    <s v="PUE"/>
    <s v="28"/>
    <s v="G03"/>
    <s v="MXN"/>
    <n v="1"/>
    <x v="1"/>
    <s v="|- ZAPATO FLEXI 407801 DERB, 26 CM, NEGRO"/>
    <s v="1292.24"/>
    <n v="1292.24"/>
    <n v="1292.24"/>
    <n v="0"/>
    <n v="0"/>
    <n v="0"/>
    <n v="206.76"/>
    <n v="0"/>
    <n v="0"/>
    <n v="0"/>
    <n v="0"/>
    <n v="0"/>
    <n v="1499"/>
    <m/>
  </r>
  <r>
    <s v="202411-I_E-DSA130408-TER87580649.xml"/>
    <s v="4.0"/>
    <s v="I"/>
    <s v="TER"/>
    <s v="87580649"/>
    <s v="TER87580649"/>
    <s v="147B575D-3932-56B7-AB64-9F580F067C64"/>
    <s v="2024-11-23T12:48:58"/>
    <x v="10"/>
    <s v="2024"/>
    <x v="0"/>
    <x v="136"/>
    <x v="136"/>
    <s v="SCS160714Q78"/>
    <s v="SADCAL CONSULTORIA Y SOLUCIONES INTEGRALES"/>
    <s v="PUE"/>
    <s v="04"/>
    <s v="G03"/>
    <s v="MXN"/>
    <n v="1"/>
    <x v="1"/>
    <s v="|- Tarifa"/>
    <s v="142.54"/>
    <n v="142.54"/>
    <n v="142.54"/>
    <n v="0"/>
    <n v="0"/>
    <n v="0"/>
    <n v="22.81"/>
    <n v="0"/>
    <n v="0"/>
    <n v="0"/>
    <n v="0"/>
    <n v="0"/>
    <n v="165.35"/>
    <m/>
  </r>
  <r>
    <s v="202411-I_E-EIN050504-ADHB1651.xml"/>
    <s v="4.0"/>
    <s v="I"/>
    <s v="ADHB"/>
    <s v="1651"/>
    <s v="ADHB1651"/>
    <s v="17DC096E-66EF-44D7-AB95-62D2493C6C78"/>
    <s v="2024-11-16T21:01:42"/>
    <x v="10"/>
    <s v="2024"/>
    <x v="1"/>
    <x v="195"/>
    <x v="195"/>
    <s v="SCS160714Q78"/>
    <s v="SADCAL CONSULTORIA Y SOLUCIONES INTEGRALES"/>
    <s v="PUE"/>
    <s v="01"/>
    <s v="G03"/>
    <s v="MXN"/>
    <n v="1"/>
    <x v="0"/>
    <s v="|- PZA AERO COMEX VERDE HOJA"/>
    <s v="71.55"/>
    <n v="71.55"/>
    <n v="71.55"/>
    <n v="0"/>
    <n v="0"/>
    <n v="0"/>
    <n v="11.45"/>
    <n v="0"/>
    <n v="0"/>
    <n v="0"/>
    <n v="0"/>
    <n v="0"/>
    <n v="83"/>
    <m/>
  </r>
  <r>
    <s v="202411-I_E-ESA981209-W58261.xml"/>
    <s v="4.0"/>
    <s v="I"/>
    <s v="W"/>
    <s v="58261"/>
    <s v="W58261"/>
    <s v="2a35e263-65da-4c90-8e6c-0560af8a0c71"/>
    <s v="2024-11-11T06:01:29"/>
    <x v="10"/>
    <s v="2024"/>
    <x v="1"/>
    <x v="172"/>
    <x v="172"/>
    <s v="SCS160714Q78"/>
    <s v="SADCAL CONSULTORIA Y SOLUCIONES INTEGRALES"/>
    <s v="PUE"/>
    <s v="01"/>
    <s v="G03"/>
    <s v="MXN"/>
    <n v="1"/>
    <x v="0"/>
    <s v="|- MAGNA 87 OCTANOS"/>
    <s v="693.45"/>
    <n v="693.45"/>
    <n v="674.44"/>
    <n v="0"/>
    <n v="0"/>
    <n v="0"/>
    <n v="107.91"/>
    <n v="19.010000000000002"/>
    <n v="0"/>
    <n v="0"/>
    <n v="0"/>
    <n v="0"/>
    <n v="801.36"/>
    <m/>
  </r>
  <r>
    <s v="202411-I_E-ESD980210-L244994.xml"/>
    <s v="4.0"/>
    <s v="I"/>
    <s v="L"/>
    <s v="244994"/>
    <s v="L244994"/>
    <s v="23526CE3-56A3-559F-84FC-C53C283A9D98"/>
    <s v="2024-11-21T12:50:26"/>
    <x v="10"/>
    <s v="2024"/>
    <x v="1"/>
    <x v="196"/>
    <x v="196"/>
    <s v="SCS160714Q78"/>
    <s v="SADCAL CONSULTORIA Y SOLUCIONES INTEGRALES"/>
    <s v="PUE"/>
    <s v="01"/>
    <s v="G03"/>
    <s v="MXN"/>
    <n v="1"/>
    <x v="0"/>
    <s v="|- MAGNA-32011"/>
    <s v="520.18"/>
    <n v="520.17999999999995"/>
    <n v="505.75"/>
    <n v="0"/>
    <n v="0"/>
    <n v="0"/>
    <n v="80.92"/>
    <n v="14.43"/>
    <n v="0"/>
    <n v="0"/>
    <n v="0"/>
    <n v="0"/>
    <n v="601.09999999999991"/>
    <m/>
  </r>
  <r>
    <s v="202411-I_E-FNI970829-0E7E49.xml"/>
    <s v="4.0"/>
    <s v="I"/>
    <s v=""/>
    <s v=""/>
    <s v="0E7E49"/>
    <s v="0E7E49A4-42A3-5ABA-AC22-759445EB5C17"/>
    <s v="2024-11-15T12:37:43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11-06 16:43:29"/>
    <s v="51.72"/>
    <n v="51.72"/>
    <n v="51.72"/>
    <n v="0"/>
    <n v="0"/>
    <n v="0"/>
    <n v="8.2799999999999994"/>
    <n v="0"/>
    <n v="0"/>
    <n v="0"/>
    <n v="0"/>
    <n v="0"/>
    <n v="60"/>
    <m/>
  </r>
  <r>
    <s v="202411-I_E-FNI970829-275B72.xml"/>
    <s v="4.0"/>
    <s v="I"/>
    <s v=""/>
    <s v=""/>
    <s v="275B72"/>
    <s v="275B72ED-DEB5-5651-B521-B978ADA4950A"/>
    <s v="2024-11-15T12:37:44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11-14 15:27:55"/>
    <s v="51.72"/>
    <n v="51.72"/>
    <n v="51.72"/>
    <n v="0"/>
    <n v="0"/>
    <n v="0"/>
    <n v="8.2799999999999994"/>
    <n v="0"/>
    <n v="0"/>
    <n v="0"/>
    <n v="0"/>
    <n v="0"/>
    <n v="60"/>
    <m/>
  </r>
  <r>
    <s v="202411-I_E-FNI970829-2A8C08.xml"/>
    <s v="4.0"/>
    <s v="I"/>
    <s v=""/>
    <s v=""/>
    <s v="2A8C08"/>
    <s v="2A8C089F-E286-523B-8D5C-C9D0EC1A6B8D"/>
    <s v="2024-11-06T08:35:21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11-05 08:54:10"/>
    <s v="51.72"/>
    <n v="51.72"/>
    <n v="51.72"/>
    <n v="0"/>
    <n v="0"/>
    <n v="0"/>
    <n v="8.2799999999999994"/>
    <n v="0"/>
    <n v="0"/>
    <n v="0"/>
    <n v="0"/>
    <n v="0"/>
    <n v="60"/>
    <m/>
  </r>
  <r>
    <s v="202411-I_E-FNI970829-4A8BD6.xml"/>
    <s v="4.0"/>
    <s v="I"/>
    <s v=""/>
    <s v=""/>
    <s v="4A8BD6"/>
    <s v="4A8BD615-8643-50A2-9CF9-6D92ADE8F124"/>
    <s v="2024-11-15T12:37:43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AXTEPEC 2024-11-14 14:17:02"/>
    <s v="50.00"/>
    <n v="50"/>
    <n v="50"/>
    <n v="0"/>
    <n v="0"/>
    <n v="0"/>
    <n v="8"/>
    <n v="0"/>
    <n v="0"/>
    <n v="0"/>
    <n v="0"/>
    <n v="0"/>
    <n v="58"/>
    <m/>
  </r>
  <r>
    <s v="202411-I_E-FNI970829-4B7C86.xml"/>
    <s v="4.0"/>
    <s v="I"/>
    <s v=""/>
    <s v=""/>
    <s v="4B7C86"/>
    <s v="4B7C8684-1C76-5286-8471-BF7ED4DF26DA"/>
    <s v="2024-11-15T12:37:43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11-05 16:12:32"/>
    <s v="21.55"/>
    <n v="21.55"/>
    <n v="21.55"/>
    <n v="0"/>
    <n v="0"/>
    <n v="0"/>
    <n v="3.45"/>
    <n v="0"/>
    <n v="0"/>
    <n v="0"/>
    <n v="0"/>
    <n v="0"/>
    <n v="25"/>
    <m/>
  </r>
  <r>
    <s v="202411-I_E-FNI970829-5A5C89.xml"/>
    <s v="4.0"/>
    <s v="I"/>
    <s v=""/>
    <s v=""/>
    <s v="5A5C89"/>
    <s v="5A5C8934-A331-5579-864E-53CED222175C"/>
    <s v="2024-11-06T08:35:20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IXTAPALUCA 2024-11-05 19:51:51"/>
    <s v="21.55"/>
    <n v="21.55"/>
    <n v="21.55"/>
    <n v="0"/>
    <n v="0"/>
    <n v="0"/>
    <n v="3.45"/>
    <n v="0"/>
    <n v="0"/>
    <n v="0"/>
    <n v="0"/>
    <n v="0"/>
    <n v="25"/>
    <m/>
  </r>
  <r>
    <s v="202411-I_E-FNI970829-5AA43B.xml"/>
    <s v="4.0"/>
    <s v="I"/>
    <s v=""/>
    <s v=""/>
    <s v="5AA43B"/>
    <s v="5AA43BAB-BCF6-5742-8C67-709235A0831E"/>
    <s v="2024-11-06T08:35:20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ZUMBA 2024-11-05 19:21:57"/>
    <s v="51.72"/>
    <n v="51.72"/>
    <n v="51.72"/>
    <n v="0"/>
    <n v="0"/>
    <n v="0"/>
    <n v="8.2799999999999994"/>
    <n v="0"/>
    <n v="0"/>
    <n v="0"/>
    <n v="0"/>
    <n v="0"/>
    <n v="60"/>
    <m/>
  </r>
  <r>
    <s v="202411-I_E-FNI970829-7B85CF.xml"/>
    <s v="4.0"/>
    <s v="I"/>
    <s v=""/>
    <s v=""/>
    <s v="7B85CF"/>
    <s v="7B85CFA6-1EAD-54BC-8621-FCB3E707E9F4"/>
    <s v="2024-11-06T08:35:20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CHALCO 2024-11-04 08:15:17"/>
    <s v="21.55"/>
    <n v="21.55"/>
    <n v="21.55"/>
    <n v="0"/>
    <n v="0"/>
    <n v="0"/>
    <n v="3.45"/>
    <n v="0"/>
    <n v="0"/>
    <n v="0"/>
    <n v="0"/>
    <n v="0"/>
    <n v="25"/>
    <m/>
  </r>
  <r>
    <s v="202411-I_E-FNI970829-EA8F95.xml"/>
    <s v="4.0"/>
    <s v="I"/>
    <s v=""/>
    <s v=""/>
    <s v="EA8F95"/>
    <s v="EA8F9589-BAFD-598D-BAB3-33C6AC2627EE"/>
    <s v="2024-11-06T08:35:21"/>
    <x v="10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OAXTEPEC 2024-11-05 18:25:16"/>
    <s v="50.00"/>
    <n v="50"/>
    <n v="50"/>
    <n v="0"/>
    <n v="0"/>
    <n v="0"/>
    <n v="8"/>
    <n v="0"/>
    <n v="0"/>
    <n v="0"/>
    <n v="0"/>
    <n v="0"/>
    <n v="58"/>
    <m/>
  </r>
  <r>
    <s v="202411-I_E-GEG180528-36414.xml"/>
    <s v="4.0"/>
    <s v="I"/>
    <s v=""/>
    <s v="36414"/>
    <s v="36414"/>
    <s v="537FFA5F-BB07-492C-A3F4-1C8DD606C4E5"/>
    <s v="2024-11-22T14:18:08"/>
    <x v="10"/>
    <s v="2024"/>
    <x v="1"/>
    <x v="99"/>
    <x v="99"/>
    <s v="SCS160714Q78"/>
    <s v="SADCAL CONSULTORIA Y SOLUCIONES INTEGRALES"/>
    <s v="PUE"/>
    <s v="01"/>
    <s v="G03"/>
    <s v="MXN"/>
    <n v="1"/>
    <x v="0"/>
    <s v="|- CONTACTO DUPLEX MIXTO  |- CINTA NITTO NO. 21 COLOR NEGRO  |- PLACA DUPLEX"/>
    <s v="150.00"/>
    <n v="150"/>
    <n v="150"/>
    <n v="0"/>
    <n v="0"/>
    <n v="0"/>
    <n v="24"/>
    <n v="0"/>
    <n v="0"/>
    <n v="0"/>
    <n v="0"/>
    <n v="0"/>
    <n v="174"/>
    <m/>
  </r>
  <r>
    <s v="202411-I_E-GEG180528-36436.xml"/>
    <s v="4.0"/>
    <s v="I"/>
    <s v=""/>
    <s v="36436"/>
    <s v="36436"/>
    <s v="ECC4633A-EA06-426D-9BD1-A842AC38EA66"/>
    <s v="2024-11-23T13:59:35"/>
    <x v="10"/>
    <s v="2024"/>
    <x v="1"/>
    <x v="99"/>
    <x v="99"/>
    <s v="SCS160714Q78"/>
    <s v="SADCAL CONSULTORIA Y SOLUCIONES INTEGRALES"/>
    <s v="PUE"/>
    <s v="01"/>
    <s v="G03"/>
    <s v="MXN"/>
    <n v="1"/>
    <x v="0"/>
    <s v="|- SWITCH 2X60 AMP PESADO ROYER  |- FUSIBLE 60 AMP ABC  |- PASTILLA QO1X40 Y 50 AMP 10kA 120-240V SQUARE D  |- TABLERO QOD4-F SQUARE D  |- CINTURON 20 CM BLANCO"/>
    <s v="2004.48"/>
    <n v="2004.48"/>
    <n v="2004.48"/>
    <n v="0"/>
    <n v="0"/>
    <n v="0"/>
    <n v="320.72000000000003"/>
    <n v="0"/>
    <n v="0"/>
    <n v="0"/>
    <n v="0"/>
    <n v="0"/>
    <n v="2325.1999999999998"/>
    <m/>
  </r>
  <r>
    <s v="202411-I_E-GPA930101-A8083912.xml"/>
    <s v="4.0"/>
    <s v="I"/>
    <s v="A"/>
    <s v="8083912"/>
    <s v="A8083912"/>
    <s v="e659c590-6705-4fc5-a40f-67cc22e959e9"/>
    <s v="2024-11-28T17:52:06"/>
    <x v="10"/>
    <s v="2024"/>
    <x v="1"/>
    <x v="197"/>
    <x v="197"/>
    <s v="SCS160714Q78"/>
    <s v="SADCAL CONSULTORIA Y SOLUCIONES INTEGRALES"/>
    <s v="PUE"/>
    <s v="28"/>
    <s v="G03"/>
    <s v="MXN"/>
    <n v="1"/>
    <x v="0"/>
    <s v="|- JERGA DE PISO  |- PLASTICO CRISTAL 2.5  |- SILICON PAQUETE  CON 1 KG  |- PISTOLA DE SILICON  |- PEGAFUERTE"/>
    <s v="482.70"/>
    <n v="482.7"/>
    <n v="482.7"/>
    <n v="0"/>
    <n v="0"/>
    <n v="0"/>
    <n v="77.23"/>
    <n v="0"/>
    <n v="0"/>
    <n v="0"/>
    <n v="0"/>
    <n v="0"/>
    <n v="559.92999999999995"/>
    <m/>
  </r>
  <r>
    <s v="202411-I_E-IGV210729-A13493.xml"/>
    <s v="4.0"/>
    <s v="I"/>
    <s v="A"/>
    <s v="13493"/>
    <s v="A13493"/>
    <s v="DC73086A-8BA0-48DD-8676-8C8E4206431C"/>
    <s v="2024-11-11T09:25:03"/>
    <x v="10"/>
    <s v="2024"/>
    <x v="0"/>
    <x v="198"/>
    <x v="198"/>
    <s v="SCS160714Q78"/>
    <s v="SADCAL CONSULTORIA Y SOLUCIONES INTEGRALES"/>
    <s v="PUE"/>
    <s v="03"/>
    <s v="G03"/>
    <s v="MXN"/>
    <n v="1"/>
    <x v="1"/>
    <s v="|- 86111501 ~ Servicios de orientación para el aprendizaje a distancia - MEMBRESIA GVA VIP (ANUALIDAD) PROM. BUEN FIN 2024 ASISTENTE:L.C. José Antonio Cenobio Ramírez *69509112024000000 (AGA)(MMMG)"/>
    <s v="1000.00"/>
    <n v="1000"/>
    <n v="1000"/>
    <n v="0"/>
    <n v="0"/>
    <n v="0"/>
    <n v="160"/>
    <n v="0"/>
    <n v="0"/>
    <n v="0"/>
    <n v="0"/>
    <n v="0"/>
    <n v="1160"/>
    <m/>
  </r>
  <r>
    <s v="202411-I_E-MEAM780715-468FD45608.xml"/>
    <s v="4.0"/>
    <s v="I"/>
    <s v="468FD"/>
    <s v="45608"/>
    <s v="468FD45608"/>
    <s v="3659766F-AA9B-5BBB-83CA-FF9C4A416049"/>
    <s v="2024-11-23T20:23:14"/>
    <x v="10"/>
    <s v="2024"/>
    <x v="0"/>
    <x v="199"/>
    <x v="199"/>
    <s v="SCS160714Q78"/>
    <s v="SADCAL CONSULTORIA Y SOLUCIONES INTEGRALES"/>
    <s v="PUE"/>
    <s v="04"/>
    <s v="G03"/>
    <s v="MXN"/>
    <n v="1"/>
    <x v="1"/>
    <s v="|- Tarifa"/>
    <s v="209.54"/>
    <n v="209.54"/>
    <n v="209.54"/>
    <n v="0"/>
    <n v="0"/>
    <n v="0"/>
    <n v="33.53"/>
    <n v="0"/>
    <n v="0"/>
    <n v="0"/>
    <n v="0"/>
    <n v="0"/>
    <n v="243.07"/>
    <m/>
  </r>
  <r>
    <s v="202411-I_E-MIM030606-T1006.xml"/>
    <s v="4.0"/>
    <s v="I"/>
    <s v="T"/>
    <s v="1006"/>
    <s v="T1006"/>
    <s v="FB04D6A1-29CE-4AF9-A0F9-1F7EDA1916D1"/>
    <s v="2024-11-30T13:37:06"/>
    <x v="10"/>
    <s v="2024"/>
    <x v="0"/>
    <x v="200"/>
    <x v="200"/>
    <s v="SCS160714Q78"/>
    <s v="SADCAL CONSULTORIA Y SOLUCIONES INTEGRALES"/>
    <s v="PUE"/>
    <s v="04"/>
    <s v="G03"/>
    <s v="MXN"/>
    <n v="1"/>
    <x v="1"/>
    <s v="|- Suéteres (Prendas de vestir)- Conj. polaina jacquard  |- Pantalones de deporte, pantalones y pantalones cortos- Conj. polaina jacquard  |- Suéteres (Prendas de vestir)- Pullover capucha rayas"/>
    <s v="1256.90"/>
    <n v="1256.9000000000001"/>
    <n v="1256.9000000000001"/>
    <n v="0"/>
    <n v="0"/>
    <n v="0"/>
    <n v="201.1"/>
    <n v="0"/>
    <n v="0"/>
    <n v="0"/>
    <n v="0"/>
    <n v="0"/>
    <n v="1458"/>
    <m/>
  </r>
  <r>
    <s v="202411-I_E-NME110513-MOP169868.xml"/>
    <s v="4.0"/>
    <s v="I"/>
    <s v="MOP"/>
    <s v="169868"/>
    <s v="MOP169868"/>
    <s v="7B4712A9-0F47-4AC6-8B9B-F7EA60FE84E9"/>
    <s v="2024-11-06T16:50:17"/>
    <x v="10"/>
    <s v="2024"/>
    <x v="0"/>
    <x v="141"/>
    <x v="141"/>
    <s v="SCS160714Q78"/>
    <s v="SADCAL CONSULTORIA Y SOLUCIONES INTEGRALES"/>
    <s v="PUE"/>
    <s v="04"/>
    <s v="G03"/>
    <s v="MXN"/>
    <n v="1"/>
    <x v="1"/>
    <s v="|- (Streaming Services  2024-10-18 B2C-20241019120348591239 )"/>
    <s v="257.76"/>
    <n v="257.76"/>
    <n v="257.76"/>
    <n v="0"/>
    <n v="0"/>
    <n v="0"/>
    <n v="41.24"/>
    <n v="0"/>
    <n v="0"/>
    <n v="0"/>
    <n v="0"/>
    <n v="0"/>
    <n v="299"/>
    <m/>
  </r>
  <r>
    <s v="202411-I_E-NWM970924-IBAEV275757.xml"/>
    <s v="4.0"/>
    <s v="I"/>
    <s v="IBAEV"/>
    <s v="275757"/>
    <s v="IBAEV275757"/>
    <s v="E6BD7299-9B24-4330-9FF0-09BADF0EA91E"/>
    <s v="2024-11-16T19:54:31"/>
    <x v="10"/>
    <s v="2024"/>
    <x v="0"/>
    <x v="5"/>
    <x v="5"/>
    <s v="SCS160714Q78"/>
    <s v="SADCAL CONSULTORIA Y SOLUCIONES INTEGRALES"/>
    <s v="PUE"/>
    <s v="04"/>
    <s v="G03"/>
    <s v="MXN"/>
    <n v="1"/>
    <x v="1"/>
    <s v="|- SOFTWARE  |- E DOMICILIO  |- ARENA BOB"/>
    <s v="1115.52"/>
    <n v="1115.52"/>
    <n v="1115.52"/>
    <n v="0"/>
    <n v="0"/>
    <n v="0"/>
    <n v="178.48"/>
    <n v="0"/>
    <n v="0"/>
    <n v="0"/>
    <n v="0"/>
    <n v="0"/>
    <n v="1294"/>
    <m/>
  </r>
  <r>
    <s v="202411-I_E-NWM970924-IBAII213148.xml"/>
    <s v="4.0"/>
    <s v="I"/>
    <s v="IBAII"/>
    <s v="213148"/>
    <s v="IBAII213148"/>
    <s v="2C968AA1-4635-4CC7-891C-29962480DC93"/>
    <s v="2024-11-25T19:51:44"/>
    <x v="10"/>
    <s v="2024"/>
    <x v="1"/>
    <x v="5"/>
    <x v="5"/>
    <s v="SCS160714Q78"/>
    <s v="SADCAL CONSULTORIA Y SOLUCIONES INTEGRALES"/>
    <s v="PUE"/>
    <s v="01"/>
    <s v="G03"/>
    <s v="MXN"/>
    <n v="1"/>
    <x v="1"/>
    <s v="|- PAPEL P G"/>
    <s v="94.83"/>
    <n v="94.83"/>
    <n v="85.35"/>
    <n v="0"/>
    <n v="0"/>
    <n v="0"/>
    <n v="13.66"/>
    <n v="0"/>
    <n v="0"/>
    <n v="0"/>
    <n v="0"/>
    <n v="0"/>
    <n v="99.009999999999991"/>
    <m/>
  </r>
  <r>
    <s v="202411-I_E-NWM970924-IBAII213150.xml"/>
    <s v="4.0"/>
    <s v="I"/>
    <s v="IBAII"/>
    <s v="213150"/>
    <s v="IBAII213150"/>
    <s v="1B5681B5-C233-48A3-B5CE-7A9B665B6D53"/>
    <s v="2024-11-25T19:52:42"/>
    <x v="10"/>
    <s v="2024"/>
    <x v="0"/>
    <x v="5"/>
    <x v="5"/>
    <s v="SCS160714Q78"/>
    <s v="SADCAL CONSULTORIA Y SOLUCIONES INTEGRALES"/>
    <s v="PUE"/>
    <s v="04"/>
    <s v="G03"/>
    <s v="MXN"/>
    <n v="1"/>
    <x v="1"/>
    <s v="|- RALLADOR ILK  |- COLADOR 18  |- CHAROLA  |- MP SET PIJ  |- MR PANTUFL  |- SET CUCHILLO"/>
    <s v="635.34"/>
    <n v="635.34"/>
    <n v="635.34"/>
    <n v="0"/>
    <n v="0"/>
    <n v="0"/>
    <n v="101.66"/>
    <n v="0"/>
    <n v="0"/>
    <n v="0"/>
    <n v="0"/>
    <n v="0"/>
    <n v="737"/>
    <m/>
  </r>
  <r>
    <s v="202411-I_E-NWM970924-ICAGB597258.xml"/>
    <s v="4.0"/>
    <s v="I"/>
    <s v="ICAGB"/>
    <s v="597258"/>
    <s v="ICAGB597258"/>
    <s v="C41E10C7-A8B7-450F-AB91-CA72A8B8413A"/>
    <s v="2024-11-16T22:55:48"/>
    <x v="10"/>
    <s v="2024"/>
    <x v="0"/>
    <x v="5"/>
    <x v="5"/>
    <s v="SCS160714Q78"/>
    <s v="SADCAL CONSULTORIA Y SOLUCIONES INTEGRALES"/>
    <s v="PUE"/>
    <s v="04"/>
    <s v="G03"/>
    <s v="MXN"/>
    <n v="1"/>
    <x v="1"/>
    <s v="|- FLETE PREVTA  |- MM 9K GATO"/>
    <s v="1002.71"/>
    <n v="1002.71"/>
    <n v="1002.71"/>
    <n v="0"/>
    <n v="0"/>
    <n v="0"/>
    <n v="160.43"/>
    <n v="0"/>
    <n v="0"/>
    <n v="0"/>
    <n v="0"/>
    <n v="0"/>
    <n v="1163.1400000000001"/>
    <m/>
  </r>
  <r>
    <s v="202411-I_E-NWM970924-IWACL1368403.xml"/>
    <s v="4.0"/>
    <s v="I"/>
    <s v="IWACL"/>
    <s v="1368403"/>
    <s v="IWACL1368403"/>
    <s v="35564D34-DD31-44A0-8A1B-2DA715D8FC3C"/>
    <s v="2024-11-25T20:25:35"/>
    <x v="10"/>
    <s v="2024"/>
    <x v="1"/>
    <x v="5"/>
    <x v="5"/>
    <s v="SCS160714Q78"/>
    <s v="SADCAL CONSULTORIA Y SOLUCIONES INTEGRALES"/>
    <s v="PUE"/>
    <s v="04"/>
    <s v="G03"/>
    <s v="MXN"/>
    <n v="1"/>
    <x v="1"/>
    <s v="|- TEN CH BIO  |- PLATO  |- BRIE CAROL  |- CHAROLA  |- EX PROV AHUM  |- JOLC SHUES  |- F ACCION  |- SEESPA OLA  |- GRAN SELECC  |- BUF PIMI  |- FRESAMANGO  |- GV JAPONES  |- GV MANCHEG  |- QSO CAB CEB  |- QSO CABRA  |- KS SIL ARGAN  |- RUFFLES  |- DORITOS NACH  |- CHIPS JALAPE  |- BOTANA  |- PRETZELS  |- MIX PICOSO  |- PAQ BOLITO  |- MARC FIN2P  |- PALOMITAS  |- 70 CACAO SA  |- HABANERA TRI  |- ZARZAMORA  |- UVA VERDE C"/>
    <s v="2352.09"/>
    <n v="2352.09"/>
    <n v="602.59"/>
    <n v="0"/>
    <n v="0"/>
    <n v="1709.5"/>
    <n v="96.41"/>
    <n v="0"/>
    <n v="0"/>
    <n v="0"/>
    <n v="0"/>
    <n v="0"/>
    <n v="2408.5"/>
    <m/>
  </r>
  <r>
    <s v="202411-I_E-NWM970924-IWACL1371428.xml"/>
    <s v="4.0"/>
    <s v="I"/>
    <s v="IWACL"/>
    <s v="1371428"/>
    <s v="IWACL1371428"/>
    <s v="BAECF048-B682-497B-BA2E-1FD6FC27464C"/>
    <s v="2024-11-30T13:39:14"/>
    <x v="10"/>
    <s v="2024"/>
    <x v="0"/>
    <x v="5"/>
    <x v="5"/>
    <s v="SCS160714Q78"/>
    <s v="SADCAL CONSULTORIA Y SOLUCIONES INTEGRALES"/>
    <s v="PUE"/>
    <s v="04"/>
    <s v="G03"/>
    <s v="MXN"/>
    <n v="1"/>
    <x v="1"/>
    <s v="|- E DOMICILIO  |- DESHEBRADASK  |- ELITE TOA 1R  |- GALLETA  |- MAS DET LIQ  |- CLORALEX3.75  |- PECHUGA PAVO  |- DOVE JABON B  |- DFUERTE PURE  |- PAN DOBLE C  |- AXION 1.1L  |- DESHEBRADASK  |- SCLARALIGHT  |- YAKULT BEBI  |- COLGATE PROA  |- CALAHUA CO  |- DFUERTE PURE  |- LECH EVA ITA  |- COSTENA ENS  |- GV ALUMINIO  |- BIO PANE FUN  |- PECHUGA LIGH  |- CORAZON PALM  |- MULTIGNUEZ  |- OR BALSAMICO  |- ISADORA FRIJ  |- YOPLAIT GRIE  |- PURE 259GR  |- OCEAN SPRA  |- FITNESS MIEL  |- RICE CAKE  |- TUNY AGUA  |- BASA MKS 1KG  |- CAMPB CHAMPI  |- PE SH CONG  |- PINOL ACEITE  |- TORTILLA  |- MAS DET LIQ  |- SJUAN HVO BL  |- TT HORNEADA  |- UNICO FRES  |- CAMPB ELOTE  |- CREMA ALPUR  |- VITA ALMEN  |- SERVICIO A D"/>
    <s v="2995.26"/>
    <n v="2995.26"/>
    <n v="502.59"/>
    <n v="0"/>
    <n v="0"/>
    <n v="2294.5500000000002"/>
    <n v="80.41"/>
    <n v="0"/>
    <n v="0"/>
    <n v="0"/>
    <n v="0"/>
    <n v="0"/>
    <n v="2877.55"/>
    <m/>
  </r>
  <r>
    <s v="202411-I_E-NWM970924-IWAQR32380622.xml"/>
    <s v="4.0"/>
    <s v="I"/>
    <s v="IWAQR"/>
    <s v="32380622"/>
    <s v="IWAQR32380622"/>
    <s v="F647A871-387A-4AA1-AEB2-A9DF31D24257"/>
    <s v="2024-11-17T15:35:00"/>
    <x v="10"/>
    <s v="2024"/>
    <x v="0"/>
    <x v="5"/>
    <x v="5"/>
    <s v="SCS160714Q78"/>
    <s v="SADCAL CONSULTORIA Y SOLUCIONES INTEGRALES"/>
    <s v="PUE"/>
    <s v="04"/>
    <s v="G03"/>
    <s v="MXN"/>
    <n v="1"/>
    <x v="1"/>
    <s v="|- ENVIO"/>
    <s v="101.00"/>
    <n v="101"/>
    <n v="46.55"/>
    <n v="0"/>
    <n v="0"/>
    <n v="0"/>
    <n v="7.45"/>
    <n v="0"/>
    <n v="0"/>
    <n v="0"/>
    <n v="0"/>
    <n v="0"/>
    <n v="54"/>
    <m/>
  </r>
  <r>
    <s v="202411-I_E-NWM970924-IWAQR32409467.xml"/>
    <s v="4.0"/>
    <s v="I"/>
    <s v="IWAQR"/>
    <s v="32409467"/>
    <s v="IWAQR32409467"/>
    <s v="EA5C2F8B-0371-4555-90F6-1122FA8C3D00"/>
    <s v="2024-11-17T23:53:00"/>
    <x v="10"/>
    <s v="2024"/>
    <x v="0"/>
    <x v="5"/>
    <x v="5"/>
    <s v="SCS160714Q78"/>
    <s v="SADCAL CONSULTORIA Y SOLUCIONES INTEGRALES"/>
    <s v="PUE"/>
    <s v="04"/>
    <s v="G03"/>
    <s v="MXN"/>
    <n v="1"/>
    <x v="1"/>
    <s v="|- ENVIO"/>
    <s v="101.00"/>
    <n v="101"/>
    <n v="46.55"/>
    <n v="0"/>
    <n v="0"/>
    <n v="0"/>
    <n v="7.45"/>
    <n v="0"/>
    <n v="0"/>
    <n v="0"/>
    <n v="0"/>
    <n v="0"/>
    <n v="54"/>
    <m/>
  </r>
  <r>
    <s v="202411-I_E-OBS670907-L2870.xml"/>
    <s v="4.0"/>
    <s v="I"/>
    <s v="L"/>
    <s v="2870"/>
    <s v="L2870"/>
    <s v="A0C319FB-07B8-40BD-830B-3F18FB32F3CB"/>
    <s v="2024-11-15T12:23:08"/>
    <x v="10"/>
    <s v="2024"/>
    <x v="1"/>
    <x v="201"/>
    <x v="201"/>
    <s v="SCS160714Q78"/>
    <s v="SADCAL CONSULTORIA Y SOLUCIONES INTEGRALES"/>
    <s v="PUE"/>
    <s v="01"/>
    <s v="G03"/>
    <s v="MXN"/>
    <n v="1"/>
    <x v="0"/>
    <s v="|- Venta de gasolina MAGNA"/>
    <s v="692.29"/>
    <n v="692.29"/>
    <n v="673.19"/>
    <n v="0"/>
    <n v="0"/>
    <n v="0"/>
    <n v="107.71"/>
    <n v="19.100000000000001"/>
    <n v="0"/>
    <n v="0"/>
    <n v="0"/>
    <n v="0"/>
    <n v="800"/>
    <m/>
  </r>
  <r>
    <s v="202411-I_E-PCO091020-W69202.xml"/>
    <s v="4.0"/>
    <s v="I"/>
    <s v="W"/>
    <s v="69202"/>
    <s v="W69202"/>
    <s v="8fce4f96-b3ea-4eeb-b562-314b53e0b727"/>
    <s v="2024-11-05T13:42:27"/>
    <x v="10"/>
    <s v="2024"/>
    <x v="1"/>
    <x v="85"/>
    <x v="85"/>
    <s v="SCS160714Q78"/>
    <s v="SADCAL CONSULTORIA Y SOLUCIONES INTEGRALES"/>
    <s v="PUE"/>
    <s v="28"/>
    <s v="G03"/>
    <s v="MXN"/>
    <n v="1"/>
    <x v="0"/>
    <s v="|- G SUPER"/>
    <s v="432.68"/>
    <n v="432.68"/>
    <n v="420.75"/>
    <n v="0"/>
    <n v="0"/>
    <n v="0"/>
    <n v="67.319999999999993"/>
    <n v="11.93"/>
    <n v="0"/>
    <n v="0"/>
    <n v="0"/>
    <n v="0"/>
    <n v="500"/>
    <m/>
  </r>
  <r>
    <s v="202411-I_E-PCO091020-W69690.xml"/>
    <s v="4.0"/>
    <s v="I"/>
    <s v="W"/>
    <s v="69690"/>
    <s v="W69690"/>
    <s v="694d828b-31be-40ba-9be7-b5654e23e209"/>
    <s v="2024-11-15T12:26:07"/>
    <x v="10"/>
    <s v="2024"/>
    <x v="1"/>
    <x v="85"/>
    <x v="85"/>
    <s v="SCS160714Q78"/>
    <s v="SADCAL CONSULTORIA Y SOLUCIONES INTEGRALES"/>
    <s v="PUE"/>
    <s v="28"/>
    <s v="G03"/>
    <s v="MXN"/>
    <n v="1"/>
    <x v="0"/>
    <s v="|- G SUPER"/>
    <s v="346.12"/>
    <n v="346.12"/>
    <n v="336.75"/>
    <n v="0"/>
    <n v="0"/>
    <n v="0"/>
    <n v="53.88"/>
    <n v="9.3699999999999992"/>
    <n v="0"/>
    <n v="0"/>
    <n v="0"/>
    <n v="0"/>
    <n v="400"/>
    <m/>
  </r>
  <r>
    <s v="202411-I_E-PHI830429-PTAC307092.xml"/>
    <s v="4.0"/>
    <s v="I"/>
    <s v="PTAC"/>
    <s v="307092"/>
    <s v="PTAC307092"/>
    <s v="157bf8ae-df43-4f83-b518-6fdc1ca05a5c"/>
    <s v="2024-11-30T14:31:02"/>
    <x v="10"/>
    <s v="2024"/>
    <x v="0"/>
    <x v="52"/>
    <x v="52"/>
    <s v="SCS160714Q78"/>
    <s v="SADCAL CONSULTORIA Y SOLUCIONES INTEGRALES"/>
    <s v="PUE"/>
    <s v="01"/>
    <s v="G03"/>
    <s v="MXN"/>
    <n v="1"/>
    <x v="0"/>
    <s v="|- CLA MULTI REGENERANTE CREMA DE"/>
    <s v="1543.10"/>
    <n v="1543.1"/>
    <n v="1543.1"/>
    <n v="0"/>
    <n v="0"/>
    <n v="0"/>
    <n v="246.9"/>
    <n v="0"/>
    <n v="0"/>
    <n v="0"/>
    <n v="0"/>
    <n v="0"/>
    <n v="1790"/>
    <m/>
  </r>
  <r>
    <s v="202411-I_E-ROGJ460319-L6949.xml"/>
    <s v="4.0"/>
    <s v="I"/>
    <s v="L"/>
    <s v="6949"/>
    <s v="L6949"/>
    <s v="0D930B52-2C37-4906-8C8C-85A31D7B258D"/>
    <s v="2024-11-27T14:21:57"/>
    <x v="10"/>
    <s v="2024"/>
    <x v="1"/>
    <x v="202"/>
    <x v="202"/>
    <s v="SCS160714Q78"/>
    <s v="SADCAL CONSULTORIA Y SOLUCIONES INTEGRALES"/>
    <s v="PUE"/>
    <s v="01"/>
    <s v="G03"/>
    <s v="MXN"/>
    <n v="1"/>
    <x v="0"/>
    <s v="|- Venta de gasolina MAGNA"/>
    <s v="605.7"/>
    <n v="605.70000000000005"/>
    <n v="589.38"/>
    <n v="0"/>
    <n v="0"/>
    <n v="0"/>
    <n v="94.3"/>
    <n v="16.32"/>
    <n v="0"/>
    <n v="0"/>
    <n v="0"/>
    <n v="0"/>
    <n v="700"/>
    <m/>
  </r>
  <r>
    <s v="202411-I_E-RTO840921-TIWEBDF10085852.xml"/>
    <s v="4.0"/>
    <s v="I"/>
    <s v="TIWEBDF"/>
    <s v="10085852"/>
    <s v="TIWEBDF10085852"/>
    <s v="FEDE4956-CBC1-446B-937F-3AEF19E46E18"/>
    <s v="2024-11-25T21:17:45"/>
    <x v="10"/>
    <s v="2024"/>
    <x v="0"/>
    <x v="20"/>
    <x v="20"/>
    <s v="SCS160714Q78"/>
    <s v="SADCAL CONSULTORIA Y SOLUCIONES INTEGRALES"/>
    <s v="PUE"/>
    <s v="04"/>
    <s v="G03"/>
    <s v="MXN"/>
    <n v="1"/>
    <x v="1"/>
    <s v="|- CONSUMO DE ALIMENTOS"/>
    <s v="1391.38"/>
    <n v="1391.38"/>
    <n v="1391.38"/>
    <n v="0"/>
    <n v="0"/>
    <n v="0"/>
    <n v="222.62"/>
    <n v="0"/>
    <n v="0"/>
    <n v="0"/>
    <n v="0"/>
    <n v="0"/>
    <n v="1614"/>
    <m/>
  </r>
  <r>
    <s v="202411-I_E-SBA000820-4BAR34017.xml"/>
    <s v="4.0"/>
    <s v="I"/>
    <s v="4BAR"/>
    <s v="34017"/>
    <s v="4BAR34017"/>
    <s v="761B5C63-4539-4CCF-B69D-467CC2F6129E"/>
    <s v="2024-11-27T14:27:40"/>
    <x v="10"/>
    <s v="2024"/>
    <x v="1"/>
    <x v="55"/>
    <x v="55"/>
    <s v="SCS160714Q78"/>
    <s v="SADCAL CONSULTORIA Y SOLUCIONES INTEGRALES"/>
    <s v="PUE"/>
    <s v="01"/>
    <s v="G03"/>
    <s v="MXN"/>
    <n v="1"/>
    <x v="0"/>
    <s v="|- 32011                MAGNA"/>
    <s v="355.38"/>
    <n v="355.38"/>
    <n v="345.38"/>
    <n v="0"/>
    <n v="0"/>
    <n v="0"/>
    <n v="55.26"/>
    <n v="10"/>
    <n v="0"/>
    <n v="0"/>
    <n v="0"/>
    <n v="0"/>
    <n v="410.64"/>
    <m/>
  </r>
  <r>
    <s v="202411-I_E-SBA000820-4BAR34018.xml"/>
    <s v="4.0"/>
    <s v="I"/>
    <s v="4BAR"/>
    <s v="34018"/>
    <s v="4BAR34018"/>
    <s v="E06C53EC-8D7E-4910-957F-CC4A81B192C5"/>
    <s v="2024-11-27T14:29:34"/>
    <x v="10"/>
    <s v="2024"/>
    <x v="1"/>
    <x v="55"/>
    <x v="55"/>
    <s v="SCS160714Q78"/>
    <s v="SADCAL CONSULTORIA Y SOLUCIONES INTEGRALES"/>
    <s v="PUE"/>
    <s v="01"/>
    <s v="G03"/>
    <s v="MXN"/>
    <n v="1"/>
    <x v="0"/>
    <s v="|- 32011                MAGNA"/>
    <s v="188.77"/>
    <n v="188.77"/>
    <n v="183.5"/>
    <n v="0"/>
    <n v="0"/>
    <n v="0"/>
    <n v="29.36"/>
    <n v="5.27"/>
    <n v="0"/>
    <n v="0"/>
    <n v="0"/>
    <n v="0"/>
    <n v="218.13"/>
    <m/>
  </r>
  <r>
    <s v="202411-I_E-SCV050824-SK14375.xml"/>
    <s v="4.0"/>
    <s v="I"/>
    <s v="SK"/>
    <s v="14375"/>
    <s v="SK14375"/>
    <s v="A42761E3-17E3-4C71-B8B5-D24A1F0EC38A"/>
    <s v="2024-11-20T20:56:13"/>
    <x v="10"/>
    <s v="2024"/>
    <x v="1"/>
    <x v="129"/>
    <x v="129"/>
    <s v="SCS160714Q78"/>
    <s v="SADCAL CONSULTORIA Y SOLUCIONES INTEGRALES"/>
    <s v="PUE"/>
    <s v="04"/>
    <s v="G03"/>
    <s v="MXN"/>
    <n v="1"/>
    <x v="0"/>
    <s v="|- MAGNA"/>
    <s v="138.45"/>
    <n v="138.44999999999999"/>
    <n v="134.69"/>
    <n v="0"/>
    <n v="0"/>
    <n v="0"/>
    <n v="21.55"/>
    <n v="3.76"/>
    <n v="0"/>
    <n v="0"/>
    <n v="0"/>
    <n v="0"/>
    <n v="160"/>
    <m/>
  </r>
  <r>
    <s v="202411-I_E-SCV050824-SK14694.xml"/>
    <s v="4.0"/>
    <s v="I"/>
    <s v="SK"/>
    <s v="14694"/>
    <s v="SK14694"/>
    <s v="52B689AF-4AAD-4EDC-A28D-24A547C07ED0"/>
    <s v="2024-11-27T15:35:27"/>
    <x v="10"/>
    <s v="2024"/>
    <x v="1"/>
    <x v="129"/>
    <x v="129"/>
    <s v="SCS160714Q78"/>
    <s v="SADCAL CONSULTORIA Y SOLUCIONES INTEGRALES"/>
    <s v="PUE"/>
    <s v="01"/>
    <s v="G03"/>
    <s v="MXN"/>
    <n v="1"/>
    <x v="0"/>
    <s v="|- MAGNA"/>
    <s v="129.79"/>
    <n v="129.79"/>
    <n v="126.31"/>
    <n v="0"/>
    <n v="0"/>
    <n v="0"/>
    <n v="20.21"/>
    <n v="3.48"/>
    <n v="0"/>
    <n v="0"/>
    <n v="0"/>
    <n v="0"/>
    <n v="150"/>
    <m/>
  </r>
  <r>
    <s v="202411-I_E-SGM700622-K251143.xml"/>
    <s v="4.0"/>
    <s v="I"/>
    <s v="K"/>
    <s v="251143"/>
    <s v="K251143"/>
    <s v="dc90821d-0b4f-4b15-85c8-b381833e8e3c"/>
    <s v="2024-11-17T00:04:45"/>
    <x v="10"/>
    <s v="2024"/>
    <x v="1"/>
    <x v="203"/>
    <x v="203"/>
    <s v="SCS160714Q78"/>
    <s v="SADCAL CONSULTORIA Y SOLUCIONES INTEGRALES"/>
    <s v="PUE"/>
    <s v="01"/>
    <s v="G03"/>
    <s v="MXN"/>
    <n v="1"/>
    <x v="0"/>
    <s v="|- G SUPER"/>
    <s v="432.67"/>
    <n v="432.67"/>
    <n v="420.81"/>
    <n v="0"/>
    <n v="0"/>
    <n v="0"/>
    <n v="67.33"/>
    <n v="11.86"/>
    <n v="0"/>
    <n v="0"/>
    <n v="0"/>
    <n v="0"/>
    <n v="500"/>
    <m/>
  </r>
  <r>
    <s v="202411-I_E-SHA080123-HWEB72769.xml"/>
    <s v="4.0"/>
    <s v="I"/>
    <s v="HWEB"/>
    <s v="72769"/>
    <s v="HWEB72769"/>
    <s v="23a3a0db-93f5-44a6-acb5-3d515a8b33d4"/>
    <s v="2024-11-16T14:11:57"/>
    <x v="10"/>
    <s v="2024"/>
    <x v="1"/>
    <x v="145"/>
    <x v="145"/>
    <s v="SCS160714Q78"/>
    <s v="SADCAL CONSULTORIA Y SOLUCIONES INTEGRALES"/>
    <s v="PUE"/>
    <s v="28"/>
    <s v="G03"/>
    <s v="MXN"/>
    <n v="1"/>
    <x v="0"/>
    <s v="|- Magna"/>
    <s v="259.60"/>
    <n v="259.60000000000002"/>
    <n v="252.5"/>
    <n v="0"/>
    <n v="0"/>
    <n v="0"/>
    <n v="40.4"/>
    <n v="7.1"/>
    <n v="0"/>
    <n v="0"/>
    <n v="0"/>
    <n v="0"/>
    <n v="300"/>
    <m/>
  </r>
  <r>
    <s v="202411-I_E-SLI010507-LYWB175691.xml"/>
    <s v="4.0"/>
    <s v="I"/>
    <s v="LYWB"/>
    <s v="175691"/>
    <s v="LYWB175691"/>
    <s v="7fad6ff7-aad0-4927-a209-b90fa7ea5c21"/>
    <s v="2024-11-25T20:56:22"/>
    <x v="10"/>
    <s v="2024"/>
    <x v="1"/>
    <x v="57"/>
    <x v="57"/>
    <s v="SCS160714Q78"/>
    <s v="SADCAL CONSULTORIA Y SOLUCIONES INTEGRALES"/>
    <s v="PUE"/>
    <s v="28"/>
    <s v="G03"/>
    <s v="MXN"/>
    <n v="1"/>
    <x v="0"/>
    <s v="|- Magna"/>
    <s v="435.56"/>
    <n v="435.56"/>
    <n v="423.13"/>
    <n v="0"/>
    <n v="0"/>
    <n v="0"/>
    <n v="67.7"/>
    <n v="12.43"/>
    <n v="0"/>
    <n v="0"/>
    <n v="0"/>
    <n v="0"/>
    <n v="503.26"/>
    <m/>
  </r>
  <r>
    <s v="202411-I_E-SPL180212-LA3508.xml"/>
    <s v="4.0"/>
    <s v="I"/>
    <s v="LA"/>
    <s v="3508"/>
    <s v="LA3508"/>
    <s v="be618e77-7c53-43a0-847b-efef5763f341"/>
    <s v="2024-11-30T14:15:37"/>
    <x v="10"/>
    <s v="2024"/>
    <x v="1"/>
    <x v="21"/>
    <x v="21"/>
    <s v="SCS160714Q78"/>
    <s v="SADCAL CONSULTORIA Y SOLUCIONES INTEGRALES"/>
    <s v="PUE"/>
    <s v="28"/>
    <s v="G03"/>
    <s v="MXN"/>
    <n v="1"/>
    <x v="0"/>
    <s v="|- EFITEC87 (Despacho 871192-0)  |- EFITEC87 (Despacho 854562-0)  |- EFITEC87 (Despacho 837844-0)  |- EFITEC87 (Despacho 755569-0)  |- EFITEC87 (Despacho 769192-0)  |- EFITEC87 (Despacho 778189-0)  |- EFITEC87 (Despacho 807272-0)  |- EFITEC87 (Despacho 828010-0)"/>
    <s v="3288.83"/>
    <n v="3288.83"/>
    <n v="3194.81"/>
    <n v="0"/>
    <n v="0"/>
    <n v="0"/>
    <n v="511.17"/>
    <n v="94.02"/>
    <n v="0"/>
    <n v="0"/>
    <n v="0"/>
    <n v="0"/>
    <n v="3800"/>
    <m/>
  </r>
  <r>
    <s v="202411-I_E-SPL180212-MZ21628.xml"/>
    <s v="4.0"/>
    <s v="I"/>
    <s v="MZ"/>
    <s v="21628"/>
    <s v="MZ21628"/>
    <s v="7aabe718-27ca-4365-873c-5c1e2999fa87"/>
    <s v="2024-11-16T14:17:18"/>
    <x v="10"/>
    <s v="2024"/>
    <x v="1"/>
    <x v="21"/>
    <x v="21"/>
    <s v="SCS160714Q78"/>
    <s v="SADCAL CONSULTORIA Y SOLUCIONES INTEGRALES"/>
    <s v="PUE"/>
    <s v="01"/>
    <s v="G03"/>
    <s v="MXN"/>
    <n v="1"/>
    <x v="0"/>
    <s v="|- EFITEC92"/>
    <s v="346.20"/>
    <n v="346.2"/>
    <n v="336.25"/>
    <n v="0"/>
    <n v="0"/>
    <n v="0"/>
    <n v="53.8"/>
    <n v="9.9499999999999993"/>
    <n v="0"/>
    <n v="0"/>
    <n v="0"/>
    <n v="0"/>
    <n v="400"/>
    <m/>
  </r>
  <r>
    <s v="202411-I_E-SSC670605-B160336.xml"/>
    <s v="4.0"/>
    <s v="I"/>
    <s v="B"/>
    <s v="160336"/>
    <s v="B160336"/>
    <s v="0b2c131b-eb89-47f4-8aa7-49f0d5883ace"/>
    <s v="2024-11-21T12:42:37"/>
    <x v="10"/>
    <s v="2024"/>
    <x v="1"/>
    <x v="204"/>
    <x v="204"/>
    <s v="SCS160714Q78"/>
    <s v="SADCAL CONSULTORIA Y SOLUCIONES INTEGRALES"/>
    <s v="PUE"/>
    <s v="01"/>
    <s v="G03"/>
    <s v="MXN"/>
    <n v="1"/>
    <x v="0"/>
    <s v="|- Magna"/>
    <s v="402.66"/>
    <n v="402.66"/>
    <n v="391.63"/>
    <n v="0"/>
    <n v="0"/>
    <n v="0"/>
    <n v="62.66"/>
    <n v="11.03"/>
    <n v="0"/>
    <n v="0"/>
    <n v="0"/>
    <n v="0"/>
    <n v="465.32000000000005"/>
    <m/>
  </r>
  <r>
    <s v="202411-I_E-SSC670605-B160339.xml"/>
    <s v="4.0"/>
    <s v="I"/>
    <s v="B"/>
    <s v="160339"/>
    <s v="B160339"/>
    <s v="dac5cf0d-4ff1-48bd-87fc-08eba1a7b7df"/>
    <s v="2024-11-21T12:48:12"/>
    <x v="10"/>
    <s v="2024"/>
    <x v="1"/>
    <x v="204"/>
    <x v="204"/>
    <s v="SCS160714Q78"/>
    <s v="SADCAL CONSULTORIA Y SOLUCIONES INTEGRALES"/>
    <s v="PUE"/>
    <s v="01"/>
    <s v="G03"/>
    <s v="MXN"/>
    <n v="1"/>
    <x v="0"/>
    <s v="|- Magna"/>
    <s v="346.13"/>
    <n v="346.13"/>
    <n v="336.69"/>
    <n v="0"/>
    <n v="0"/>
    <n v="0"/>
    <n v="53.87"/>
    <n v="9.44"/>
    <n v="0"/>
    <n v="0"/>
    <n v="0"/>
    <n v="0"/>
    <n v="400"/>
    <m/>
  </r>
  <r>
    <s v="202411-I_E-SSC670605-B161877.xml"/>
    <s v="4.0"/>
    <s v="I"/>
    <s v="B"/>
    <s v="161877"/>
    <s v="B161877"/>
    <s v="4c2a2b0d-91e2-407e-8c6a-1b54a79365f1"/>
    <s v="2024-11-27T14:23:49"/>
    <x v="10"/>
    <s v="2024"/>
    <x v="1"/>
    <x v="204"/>
    <x v="204"/>
    <s v="SCS160714Q78"/>
    <s v="SADCAL CONSULTORIA Y SOLUCIONES INTEGRALES"/>
    <s v="PUE"/>
    <s v="01"/>
    <s v="G03"/>
    <s v="MXN"/>
    <n v="1"/>
    <x v="0"/>
    <s v="|- Magna"/>
    <s v="414.43"/>
    <n v="414.43"/>
    <n v="403.13"/>
    <n v="0"/>
    <n v="0"/>
    <n v="0"/>
    <n v="64.5"/>
    <n v="11.3"/>
    <n v="0"/>
    <n v="0"/>
    <n v="0"/>
    <n v="0"/>
    <n v="478.93"/>
    <m/>
  </r>
  <r>
    <s v="202411-I_E-SSD940316-FWD88274.xml"/>
    <s v="4.0"/>
    <s v="I"/>
    <s v="FWD"/>
    <s v="88274"/>
    <s v="FWD88274"/>
    <s v="4E510952-689B-41CD-9F93-1BEB0B4FDB19"/>
    <s v="2024-11-21T12:45:28"/>
    <x v="10"/>
    <s v="2024"/>
    <x v="1"/>
    <x v="205"/>
    <x v="205"/>
    <s v="SCS160714Q78"/>
    <s v="SADCAL CONSULTORIA Y SOLUCIONES INTEGRALES"/>
    <s v="PUE"/>
    <s v="01"/>
    <s v="G03"/>
    <s v="MXN"/>
    <n v="1"/>
    <x v="0"/>
    <s v="|- MAGNA"/>
    <s v="230.16"/>
    <n v="230.16"/>
    <n v="223.94"/>
    <n v="0"/>
    <n v="0"/>
    <n v="0"/>
    <n v="35.83"/>
    <n v="6.22"/>
    <n v="0"/>
    <n v="0"/>
    <n v="0"/>
    <n v="0"/>
    <n v="265.99"/>
    <m/>
  </r>
  <r>
    <s v="202411-I_E-STE660223-Z79682.xml"/>
    <s v="4.0"/>
    <s v="I"/>
    <s v="Z"/>
    <s v="79682"/>
    <s v="Z79682"/>
    <s v="7c877113-2010-4696-8a58-7927e5f56809"/>
    <s v="2024-11-21T13:41:00"/>
    <x v="10"/>
    <s v="2024"/>
    <x v="1"/>
    <x v="206"/>
    <x v="206"/>
    <s v="SCS160714Q78"/>
    <s v="SADCAL CONSULTORIA Y SOLUCIONES INTEGRALES"/>
    <s v="PUE"/>
    <s v="01"/>
    <s v="G03"/>
    <s v="MXN"/>
    <n v="1"/>
    <x v="0"/>
    <s v="|- Magna"/>
    <s v="649.10"/>
    <n v="649.1"/>
    <n v="631.30999999999995"/>
    <n v="0"/>
    <n v="0"/>
    <n v="0"/>
    <n v="101.01"/>
    <n v="17.79"/>
    <n v="0"/>
    <n v="0"/>
    <n v="0"/>
    <n v="0"/>
    <n v="750.11"/>
    <m/>
  </r>
  <r>
    <s v="202411-I_E-STR020819-K345255.xml"/>
    <s v="4.0"/>
    <s v="I"/>
    <s v="K"/>
    <s v="345255"/>
    <s v="K345255"/>
    <s v="e00d6efd-fad2-44c0-8614-db54ac1b5c62"/>
    <s v="2024-11-21T12:34:12"/>
    <x v="10"/>
    <s v="2024"/>
    <x v="1"/>
    <x v="183"/>
    <x v="183"/>
    <s v="SCS160714Q78"/>
    <s v="SADCAL CONSULTORIA Y SOLUCIONES INTEGRALES"/>
    <s v="PUE"/>
    <s v="01"/>
    <s v="G03"/>
    <s v="MXN"/>
    <n v="1"/>
    <x v="0"/>
    <s v="|- G SUPER"/>
    <s v="242.64"/>
    <n v="242.64"/>
    <n v="235.69"/>
    <n v="0"/>
    <n v="0"/>
    <n v="0"/>
    <n v="37.71"/>
    <n v="6.95"/>
    <n v="0"/>
    <n v="0"/>
    <n v="0"/>
    <n v="0"/>
    <n v="280.34999999999997"/>
    <m/>
  </r>
  <r>
    <s v="202411-I_E-SUB910603-SBJEI78529.xml"/>
    <s v="4.0"/>
    <s v="I"/>
    <s v="SBJEI"/>
    <s v="78529"/>
    <s v="SBJEI78529"/>
    <s v="F1348D1F-E1A0-5755-9296-21041AC40C4B"/>
    <s v="2024-11-02T23:37:57"/>
    <x v="10"/>
    <s v="2024"/>
    <x v="1"/>
    <x v="22"/>
    <x v="22"/>
    <s v="SCS160714Q78"/>
    <s v="SADCAL CONSULTORIA Y SOLUCIONES INTEGRALES"/>
    <s v="PUE"/>
    <s v="04"/>
    <s v="G03"/>
    <s v="MXN"/>
    <n v="1"/>
    <x v="1"/>
    <s v="|- CAMISA CONTEMPO, EG, NEGRO RAYAS M CORT  |- CAMISA 2484107C0018C CONTEMP, M, ALADO  |- PANTALON G815EPTCC, 34, HUMO MEDIO FALS  |- PANTALON G815EPTCC, 33, HUMO MEDIO FALS  |- TEMPORADAS HLL24 SET ARA AS DECORACI N  |- TEMPORADAS HLL24 SET ARA AS DECORACI N  |- PLAYERA FRUIT OF THE L, EG, MULTICOLOR  |- CAMISA SUF0824CC, 16.5 3, LILA CLARO PA  |- PLAYERA FRUIT OF THE LO, M, MULTICOLOR  |- BOLSA MEDIMP."/>
    <s v="2554.30"/>
    <n v="2554.3000000000002"/>
    <n v="2458.84"/>
    <n v="0"/>
    <n v="0"/>
    <n v="0"/>
    <n v="393.41"/>
    <n v="0"/>
    <n v="0"/>
    <n v="0"/>
    <n v="0"/>
    <n v="0"/>
    <n v="2852.25"/>
    <m/>
  </r>
  <r>
    <s v="202411-I_E-TCH850701-KL274077.xml"/>
    <s v="4.0"/>
    <s v="I"/>
    <s v="KL"/>
    <s v="274077"/>
    <s v="KL274077"/>
    <s v="98E67A2B-CFC3-4B27-BA62-912D85690E55"/>
    <s v="2024-11-25T21:28:55"/>
    <x v="10"/>
    <s v="2024"/>
    <x v="0"/>
    <x v="59"/>
    <x v="59"/>
    <s v="SCS160714Q78"/>
    <s v="SADCAL CONSULTORIA Y SOLUCIONES INTEGRALES"/>
    <s v="PUE"/>
    <s v="28"/>
    <s v="G03"/>
    <s v="MXN"/>
    <n v="1"/>
    <x v="1"/>
    <s v="|- Toallas 25pz  |- Sal de Uvas Picot  |- Cepillo Interdenta  |- Papa Blanca Alpha  |- Pepino Verde Kg"/>
    <s v="219.67"/>
    <n v="219.67"/>
    <n v="152.16"/>
    <n v="0"/>
    <n v="0"/>
    <n v="67.510000000000005"/>
    <n v="24.34"/>
    <n v="0"/>
    <n v="0"/>
    <n v="0"/>
    <n v="0"/>
    <n v="0"/>
    <n v="244.01"/>
    <m/>
  </r>
  <r>
    <s v="202411-I_E-TME840315-FMM130124110179308.xml"/>
    <s v="4.0"/>
    <s v="I"/>
    <s v="FMM"/>
    <s v="130124110179308"/>
    <s v="FMM130124110179308"/>
    <s v="8571148f-8641-4106-956e-73622875d393"/>
    <s v="2024-11-24T22:30:08"/>
    <x v="10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11-I_E-TTB040915-KK2261.xml"/>
    <s v="4.0"/>
    <s v="I"/>
    <s v="KK"/>
    <s v="2261"/>
    <s v="KK2261"/>
    <s v="6829F384-98CA-11EF-A4BE-00155D014009"/>
    <s v="2024-11-01T21:27:35"/>
    <x v="10"/>
    <s v="2024"/>
    <x v="1"/>
    <x v="92"/>
    <x v="92"/>
    <s v="SCS160714Q78"/>
    <s v="SADCAL CONSULTORIA Y SOLUCIONES INTEGRALES"/>
    <s v="PUE"/>
    <s v="04"/>
    <s v="G03"/>
    <s v="MXN"/>
    <n v="1"/>
    <x v="1"/>
    <s v="|- Bolsa Ecologica BBB  |- Veladora Limonero Candelaria"/>
    <s v="66.38"/>
    <n v="66.38"/>
    <n v="66.38"/>
    <n v="0"/>
    <n v="0"/>
    <n v="0"/>
    <n v="10.62"/>
    <n v="0"/>
    <n v="0"/>
    <n v="0"/>
    <n v="0"/>
    <n v="0"/>
    <n v="77"/>
    <m/>
  </r>
  <r>
    <s v="202411-I_E-VMI050120-ABBI13814.xml"/>
    <s v="4.0"/>
    <s v="I"/>
    <s v="ABBI"/>
    <s v="13814"/>
    <s v="ABBI13814"/>
    <s v="DBD6AB33-BF7F-4F2F-9D14-72AE27A77EF7"/>
    <s v="2024-11-03T00:40:22"/>
    <x v="10"/>
    <s v="2024"/>
    <x v="1"/>
    <x v="207"/>
    <x v="207"/>
    <s v="SCS160714Q78"/>
    <s v="SADCAL CONSULTORIA Y SOLUCIONES INTEGRALES"/>
    <s v="PUE"/>
    <s v="04"/>
    <s v="G03"/>
    <s v="MXN"/>
    <n v="1"/>
    <x v="1"/>
    <s v="|- PROGRAMA DE LEALTAD  |- PANTALON ALDO CONTI R6100 CASUAL NEG-- 400  |- PANTALON ALDO CONTI R6100 CASUAL MAR-- 400  |- PANTALON ALDO CONTI HA281 CASUAL KHA-- 380  |- PLAYERA VERMONTI HA651 CASUAL MAR --EEG  |- CAMISA ALDO CONTI ORANGE HA268 CASUAL MAR --EEG  |- SWEATER SCRITTO HA427 CASUAL GRI --EEG  |- PROMOCIONAL ALDO CONTI H9103 ACCESORIOS NEG-- UNI  |- SHOPPING BAG GRANDE ALDO CONTI HA022 ACCESORIOS MAR-- GRA  |- PROMOCIONAL ALDO CONTI H8384 ACCESORIOS NEG-- GRA"/>
    <s v="2359.51"/>
    <n v="2359.5100000000002"/>
    <n v="2359.5100000000002"/>
    <n v="0"/>
    <n v="0"/>
    <n v="0"/>
    <n v="377.53"/>
    <n v="0"/>
    <n v="0"/>
    <n v="0"/>
    <n v="0"/>
    <n v="0"/>
    <n v="2737.04"/>
    <m/>
  </r>
  <r>
    <s v="202411-P_E-DLI931201-LWFM2482476.xml"/>
    <s v="4.0"/>
    <s v="P"/>
    <s v="LWFM"/>
    <s v="2482476"/>
    <s v="LWFM2482476"/>
    <s v="3CADAC40-D20A-5F66-B9CD-CBB614ED399C"/>
    <s v="2024-11-04T09:36:47"/>
    <x v="10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1-P_E-DLI931201-LWFM2483583.xml"/>
    <s v="4.0"/>
    <s v="P"/>
    <s v="LWFM"/>
    <s v="2483583"/>
    <s v="LWFM2483583"/>
    <s v="4A228E27-4E29-51DE-B80D-E8BF6B8D6E48"/>
    <s v="2024-11-10T10:56:37"/>
    <x v="10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1-P_E-TME840315-c0bc51.xml"/>
    <s v="4.0"/>
    <s v="P"/>
    <s v=""/>
    <s v=""/>
    <s v="c0bc51"/>
    <s v="c0bc5199-cae9-4d9a-a074-edef6d7ae1bb"/>
    <s v="2024-11-02T02:43:23"/>
    <x v="10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1-P_E-TME840315-fce2c5.xml"/>
    <s v="4.0"/>
    <s v="P"/>
    <s v=""/>
    <s v=""/>
    <s v="fce2c5"/>
    <s v="fce2c57d-d9e9-42fa-8389-73622875c43b"/>
    <s v="2024-11-30T02:45:13"/>
    <x v="10"/>
    <s v="2024"/>
    <x v="0"/>
    <x v="8"/>
    <x v="8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1_I_E-84-2805822_148871164139.pdf"/>
    <s v="-"/>
    <s v="I"/>
    <s v="-"/>
    <s v="-"/>
    <s v="148871164139"/>
    <s v="-"/>
    <d v="2024-11-05T00:00:00"/>
    <x v="10"/>
    <n v="2024"/>
    <x v="0"/>
    <x v="1"/>
    <x v="1"/>
    <s v="SCS160714Q78"/>
    <s v="SADCAL CONSULTORIA Y SOLUCIONES INTEGRALES"/>
    <s v="-"/>
    <s v="28"/>
    <s v="-"/>
    <s v="MXN"/>
    <n v="1"/>
    <x v="1"/>
    <s v="|- Coins"/>
    <n v="430.17"/>
    <n v="430.17"/>
    <n v="430.17"/>
    <n v="0"/>
    <n v="0"/>
    <n v="0"/>
    <n v="68.83"/>
    <n v="0"/>
    <n v="0"/>
    <n v="0"/>
    <n v="0"/>
    <n v="0"/>
    <n v="499"/>
    <m/>
  </r>
  <r>
    <s v="202411_I_E-84-2805822_187879413554.pdf"/>
    <s v="-"/>
    <s v="I"/>
    <s v="-"/>
    <s v="-"/>
    <s v="187879413554"/>
    <s v="-"/>
    <d v="2024-11-13T00:00:00"/>
    <x v="10"/>
    <n v="2024"/>
    <x v="0"/>
    <x v="1"/>
    <x v="1"/>
    <s v="SCS160714Q78"/>
    <s v="SADCAL CONSULTORIA Y SOLUCIONES INTEGRALES"/>
    <s v="-"/>
    <s v="28"/>
    <s v="-"/>
    <s v="MXN"/>
    <n v="1"/>
    <x v="1"/>
    <s v="|- Coins"/>
    <n v="430.17"/>
    <n v="430.17"/>
    <n v="430.17"/>
    <n v="0"/>
    <n v="0"/>
    <n v="0"/>
    <n v="68.83"/>
    <n v="0"/>
    <n v="0"/>
    <n v="0"/>
    <n v="0"/>
    <n v="0"/>
    <n v="499"/>
    <m/>
  </r>
  <r>
    <s v="202411_I_E-84-2805822_205871061423.pdf"/>
    <s v="-"/>
    <s v="I"/>
    <s v="-"/>
    <s v="-"/>
    <s v="205871061423"/>
    <s v="-"/>
    <d v="2024-11-05T00:00:00"/>
    <x v="10"/>
    <n v="2024"/>
    <x v="0"/>
    <x v="1"/>
    <x v="1"/>
    <s v="SCS160714Q78"/>
    <s v="SADCAL CONSULTORIA Y SOLUCIONES INTEGRALES"/>
    <s v="-"/>
    <s v="28"/>
    <s v="-"/>
    <s v="MXN"/>
    <n v="1"/>
    <x v="1"/>
    <s v="|- Deepsea Pass"/>
    <n v="343.97"/>
    <n v="343.97"/>
    <n v="343.97"/>
    <n v="0"/>
    <n v="0"/>
    <n v="0"/>
    <n v="55.03"/>
    <n v="0"/>
    <n v="0"/>
    <n v="0"/>
    <n v="0"/>
    <n v="0"/>
    <n v="399"/>
    <m/>
  </r>
  <r>
    <s v="202411_I_E-74-3093319_202303071681.pdf"/>
    <s v="-"/>
    <s v="I"/>
    <s v="-"/>
    <s v="-"/>
    <s v="202303071681"/>
    <s v="-"/>
    <d v="2024-11-11T00:00:00"/>
    <x v="10"/>
    <n v="2024"/>
    <x v="0"/>
    <x v="0"/>
    <x v="0"/>
    <s v="SCS160714Q78"/>
    <s v="SADCAL CONSULTORIA Y SOLUCIONES INTEGRALES"/>
    <s v="-"/>
    <s v="04"/>
    <s v="-"/>
    <s v="MXN"/>
    <n v="1"/>
    <x v="0"/>
    <s v="|- 102620956 - IONOS VPS Windows XL"/>
    <n v="1680"/>
    <n v="1680"/>
    <n v="1448.28"/>
    <n v="0"/>
    <n v="0"/>
    <n v="0"/>
    <n v="231.72000000000003"/>
    <n v="0"/>
    <n v="0"/>
    <n v="0"/>
    <n v="0"/>
    <n v="0"/>
    <n v="1680"/>
    <m/>
  </r>
  <r>
    <s v="202411_I_E-74-3093319_20230308543202411_I_E-74-3093319_202303085439.pdf"/>
    <s v="-"/>
    <s v="I"/>
    <s v="-"/>
    <s v="-"/>
    <s v="202303085439"/>
    <s v="-"/>
    <d v="2024-11-22T00:00:00"/>
    <x v="10"/>
    <n v="2024"/>
    <x v="0"/>
    <x v="0"/>
    <x v="0"/>
    <s v="SCS160714Q78"/>
    <s v="SADCAL CONSULTORIA Y SOLUCIONES INTEGRALES"/>
    <s v="-"/>
    <s v="04"/>
    <s v="-"/>
    <s v="MXN"/>
    <n v="1"/>
    <x v="0"/>
    <s v="|- 101588902 - IONOS VPS Windows M"/>
    <n v="360"/>
    <n v="360"/>
    <n v="310.33999999999997"/>
    <n v="0"/>
    <n v="0"/>
    <n v="0"/>
    <n v="49.660000000000025"/>
    <n v="0"/>
    <n v="0"/>
    <n v="0"/>
    <n v="0"/>
    <n v="0"/>
    <n v="360"/>
    <m/>
  </r>
  <r>
    <s v="202411_I_E-ZVC110421C76_INV280936393.pdf"/>
    <s v="-"/>
    <s v="I"/>
    <s v="-"/>
    <s v="-"/>
    <s v="INV280936393"/>
    <s v="-"/>
    <d v="2024-11-13T00:00:00"/>
    <x v="10"/>
    <n v="2024"/>
    <x v="0"/>
    <x v="9"/>
    <x v="9"/>
    <s v="SCS160714Q78"/>
    <s v="SADCAL CONSULTORIA Y SOLUCIONES INTEGRALES"/>
    <s v="-"/>
    <s v="04"/>
    <s v="-"/>
    <s v="USD"/>
    <n v="20.452000000000002"/>
    <x v="1"/>
    <s v="|- Zoom One Pro Monthly"/>
    <n v="15.99"/>
    <n v="327.02999999999997"/>
    <n v="327.02999999999997"/>
    <n v="0"/>
    <n v="0"/>
    <n v="0"/>
    <n v="52.32"/>
    <n v="0"/>
    <n v="0"/>
    <n v="0"/>
    <n v="0"/>
    <n v="0"/>
    <n v="379.34999999999997"/>
    <m/>
  </r>
  <r>
    <s v="202412-I_E-AECZ710412-B13157.xml"/>
    <s v="4.0"/>
    <s v="I"/>
    <s v="B"/>
    <s v="13157"/>
    <s v="B13157"/>
    <s v="EF20C8C3-5055-448A-8FE8-36A5B1ADFEF0"/>
    <s v="2024-12-21T14:34:48"/>
    <x v="11"/>
    <s v="2024"/>
    <x v="1"/>
    <x v="94"/>
    <x v="94"/>
    <s v="SCS160714Q78"/>
    <s v="SADCAL CONSULTORIA Y SOLUCIONES INTEGRALES"/>
    <s v="PUE"/>
    <s v="01"/>
    <s v="G03"/>
    <s v="MXN"/>
    <n v="1"/>
    <x v="0"/>
    <s v="|- SUJETADOR MARIPOSA  3-16&quot;  |- PUNTA CRUZ IMANTADA 2X4  |- PUNTA PH IMANANTADA 2X2"/>
    <s v="128.45"/>
    <n v="128.44999999999999"/>
    <n v="128.44999999999999"/>
    <n v="0"/>
    <n v="0"/>
    <n v="0"/>
    <n v="20.55"/>
    <n v="0"/>
    <n v="0"/>
    <n v="0"/>
    <n v="0"/>
    <n v="0"/>
    <n v="149"/>
    <m/>
  </r>
  <r>
    <s v="202412-I_E-AESA721127-W42537.xml"/>
    <s v="4.0"/>
    <s v="I"/>
    <s v="W"/>
    <s v="42537"/>
    <s v="W42537"/>
    <s v="FA4B69BE-F4CB-4AFF-BFF6-8C3E7FE0258C"/>
    <s v="2024-12-09T15:40:23"/>
    <x v="11"/>
    <s v="2024"/>
    <x v="1"/>
    <x v="208"/>
    <x v="208"/>
    <s v="SCS160714Q78"/>
    <s v="SADCAL CONSULTORIA Y SOLUCIONES INTEGRALES"/>
    <s v="PUE"/>
    <s v="28"/>
    <s v="G03"/>
    <s v="MXN"/>
    <n v="1"/>
    <x v="0"/>
    <s v="|- Magna"/>
    <s v="257.13"/>
    <n v="257.13"/>
    <n v="250.31"/>
    <n v="0"/>
    <n v="0"/>
    <n v="0"/>
    <n v="40.049999999999997"/>
    <n v="6.82"/>
    <n v="0"/>
    <n v="0"/>
    <n v="0"/>
    <n v="0"/>
    <n v="297.18"/>
    <m/>
  </r>
  <r>
    <s v="202412-I_E-AME860107-A1529152.xml"/>
    <s v="4.0"/>
    <s v="I"/>
    <s v="A"/>
    <s v="1529152"/>
    <s v="A1529152"/>
    <s v="C1CB1CC0-6C43-47D8-A567-87E0EE16CCDF"/>
    <s v="2024-12-11T01:00:00"/>
    <x v="11"/>
    <s v="2024"/>
    <x v="0"/>
    <x v="2"/>
    <x v="2"/>
    <s v="SCS160714Q78"/>
    <s v="SADCAL CONSULTORIA Y SOLUCIONES INTEGRALES"/>
    <s v="PUE"/>
    <s v="04"/>
    <s v="G01"/>
    <s v="MXN"/>
    <n v="1"/>
    <x v="2"/>
    <s v="|- Clave(s) de Prepago de 200 Timbres"/>
    <s v="420.00"/>
    <n v="420"/>
    <n v="420"/>
    <n v="0"/>
    <n v="0"/>
    <n v="0"/>
    <n v="67.2"/>
    <n v="0"/>
    <n v="0"/>
    <n v="0"/>
    <n v="0"/>
    <n v="0"/>
    <n v="487.2"/>
    <m/>
  </r>
  <r>
    <s v="202412-I_E-ASA650610-FMEXG8046482.xml"/>
    <s v="4.0"/>
    <s v="I"/>
    <s v="FMEXG"/>
    <s v="8046482"/>
    <s v="FMEXG8046482"/>
    <s v="5f3e876e-a87d-4e08-b1cb-a8c88827ea6b"/>
    <s v="2024-12-27T20:23:00"/>
    <x v="11"/>
    <s v="2024"/>
    <x v="1"/>
    <x v="187"/>
    <x v="187"/>
    <s v="SCS160714Q78"/>
    <s v="SADCAL CONSULTORIA Y SOLUCIONES INTEGRALES"/>
    <s v="PUE"/>
    <s v="04"/>
    <s v="G03"/>
    <s v="MXN"/>
    <n v="1"/>
    <x v="0"/>
    <s v="|- 32011 PEMEX-MAGNA TX_ID: 34167542 DESPACHO: 10611823 NO_FAC: 8739072 PEDIDO: TIPO_TX: MEXG_GAS"/>
    <s v="372.51"/>
    <n v="372.51"/>
    <n v="362.56"/>
    <n v="0"/>
    <n v="0"/>
    <n v="0"/>
    <n v="58.01"/>
    <n v="9.9499999999999993"/>
    <n v="0"/>
    <n v="0"/>
    <n v="0"/>
    <n v="0"/>
    <n v="430.52"/>
    <m/>
  </r>
  <r>
    <s v="202412-I_E-BII931004-NOV7593350055286517.xml"/>
    <s v="4.0"/>
    <s v="I"/>
    <s v="NOV75933"/>
    <s v="50055286517"/>
    <s v="NOV7593350055286517"/>
    <s v="e3df6002-c4b8-4419-bbf4-6e3698b8f0a9"/>
    <s v="2024-12-10T15:41:55"/>
    <x v="11"/>
    <s v="2024"/>
    <x v="0"/>
    <x v="12"/>
    <x v="12"/>
    <s v="SCS160714Q78"/>
    <s v="SADCAL CONSULTORIA Y SOLUCIONES INTEGRALES"/>
    <s v="PUE"/>
    <s v="03"/>
    <s v="G03"/>
    <s v="MXN"/>
    <n v="1"/>
    <x v="1"/>
    <s v="|- COMISION MANEJO DE CUENTA  |- COMISION POR MOVIMIENTOS INBUREDCOMISION POR MOVIMIENTOS INBURED  |- COMISION MANEJO DE CUENTA31-10-2024 COMISION MANEJO DE CUENTA"/>
    <s v="406.10"/>
    <n v="406.1"/>
    <n v="406.1"/>
    <n v="0"/>
    <n v="0"/>
    <n v="0"/>
    <n v="64.98"/>
    <n v="0"/>
    <n v="0"/>
    <n v="0"/>
    <n v="0"/>
    <n v="0"/>
    <n v="471.08000000000004"/>
    <m/>
  </r>
  <r>
    <s v="202412-I_E-CCO860523-10MEX1518970241231082346346.xml"/>
    <s v="4.0"/>
    <s v="I"/>
    <s v="10MEX"/>
    <s v="1518970241231082346346"/>
    <s v="10MEX1518970241231082346346"/>
    <s v="22447978-1c7e-4b00-a820-0ef4af159b2a"/>
    <s v="2024-12-31T01:23:46"/>
    <x v="11"/>
    <s v="2024"/>
    <x v="0"/>
    <x v="209"/>
    <x v="209"/>
    <s v="SCS160714Q78"/>
    <s v="SADCAL CONSULTORIA Y SOLUCIONES INTEGRALES"/>
    <s v="PUE"/>
    <s v="04"/>
    <s v="G03"/>
    <s v="MXN"/>
    <n v="1"/>
    <x v="1"/>
    <s v="|- NEXT 10 TABS. CAJA CHICA"/>
    <s v="42.00"/>
    <n v="42"/>
    <n v="0"/>
    <n v="0"/>
    <n v="0"/>
    <n v="42"/>
    <n v="0"/>
    <n v="0"/>
    <n v="0"/>
    <n v="0"/>
    <n v="0"/>
    <n v="0"/>
    <n v="42"/>
    <m/>
  </r>
  <r>
    <s v="202412-I_E-CERA800210-HON7.xml"/>
    <s v="4.0"/>
    <s v="I"/>
    <s v="HON"/>
    <s v="7"/>
    <s v="HON7"/>
    <s v="4B8FEAD8-9350-4C05-B32C-1AD45C114D8F"/>
    <s v="2024-12-18T16:18:27"/>
    <x v="11"/>
    <s v="2024"/>
    <x v="0"/>
    <x v="151"/>
    <x v="151"/>
    <s v="SCS160714Q78"/>
    <s v="SADCAL CONSULTORIA Y SOLUCIONES INTEGRALES"/>
    <s v="PUE"/>
    <s v="03"/>
    <s v="G03"/>
    <s v="MXN"/>
    <n v="1"/>
    <x v="1"/>
    <s v="|- SERVICIOS PROFESIONALES DE CONTABILIDAD, ASISTENCIAS EMPRESARIAL O RELACIONADOS DICIEMBRE 2024"/>
    <s v="7500.00"/>
    <n v="7500"/>
    <n v="7500"/>
    <n v="0"/>
    <n v="0"/>
    <n v="0"/>
    <n v="1200"/>
    <n v="0"/>
    <n v="750"/>
    <n v="800.25"/>
    <n v="0"/>
    <n v="0"/>
    <n v="7149.75"/>
    <m/>
  </r>
  <r>
    <s v="202412-I_E-CGP970522-AAAZ115363.xml"/>
    <s v="4.0"/>
    <s v="I"/>
    <s v="AAAZ"/>
    <s v="115363"/>
    <s v="AAAZ115363"/>
    <s v="b378e2da-2105-4cbb-be9d-bcea585f5c0b"/>
    <s v="2024-12-17T15:12:23"/>
    <x v="11"/>
    <s v="2024"/>
    <x v="1"/>
    <x v="210"/>
    <x v="210"/>
    <s v="SCS160714Q78"/>
    <s v="SADCAL CONSULTORIA Y SOLUCIONES INTEGRALES"/>
    <s v="PUE"/>
    <s v="01"/>
    <s v="G03"/>
    <s v="MXN"/>
    <n v="1"/>
    <x v="0"/>
    <s v="|- 32011.MAGNA"/>
    <s v="346.08"/>
    <n v="346.08"/>
    <n v="337"/>
    <n v="0"/>
    <n v="0"/>
    <n v="0"/>
    <n v="53.92"/>
    <n v="9.08"/>
    <n v="0"/>
    <n v="0"/>
    <n v="0"/>
    <n v="0"/>
    <n v="400"/>
    <m/>
  </r>
  <r>
    <s v="202412-I_E-CTE120614-FCJN247560.xml"/>
    <s v="4.0"/>
    <s v="I"/>
    <s v="FCJN"/>
    <s v="247560"/>
    <s v="FCJN247560"/>
    <s v="430D906F-F783-4215-A91C-A6E71366D42A"/>
    <s v="2024-12-15T16:57:46"/>
    <x v="11"/>
    <s v="2024"/>
    <x v="0"/>
    <x v="194"/>
    <x v="194"/>
    <s v="SCS160714Q78"/>
    <s v="SADCAL CONSULTORIA Y SOLUCIONES INTEGRALES"/>
    <s v="PUE"/>
    <s v="04"/>
    <s v="G03"/>
    <s v="MXN"/>
    <n v="1"/>
    <x v="1"/>
    <s v="|- -CARGADOR INALAMBRICO 3 EN 1 DE 15W"/>
    <s v="1032.76"/>
    <n v="1032.76"/>
    <n v="1032.76"/>
    <n v="0"/>
    <n v="0"/>
    <n v="0"/>
    <n v="165.24"/>
    <n v="0"/>
    <n v="0"/>
    <n v="0"/>
    <n v="0"/>
    <n v="0"/>
    <n v="1198"/>
    <m/>
  </r>
  <r>
    <s v="202412-I_E-DSA130408-TER91140187.xml"/>
    <s v="4.0"/>
    <s v="I"/>
    <s v="TER"/>
    <s v="91140187"/>
    <s v="TER91140187"/>
    <s v="96B0B03B-4014-5C67-A949-985C3D52CE57"/>
    <s v="2024-12-20T17:22:47"/>
    <x v="11"/>
    <s v="2024"/>
    <x v="0"/>
    <x v="136"/>
    <x v="136"/>
    <s v="SCS160714Q78"/>
    <s v="SADCAL CONSULTORIA Y SOLUCIONES INTEGRALES"/>
    <s v="PUE"/>
    <s v="04"/>
    <s v="G03"/>
    <s v="MXN"/>
    <n v="1"/>
    <x v="1"/>
    <s v="|- Tarifa"/>
    <s v="155.13"/>
    <n v="155.13"/>
    <n v="155.13"/>
    <n v="0"/>
    <n v="0"/>
    <n v="0"/>
    <n v="24.82"/>
    <n v="0"/>
    <n v="0"/>
    <n v="0"/>
    <n v="0"/>
    <n v="0"/>
    <n v="179.95"/>
    <m/>
  </r>
  <r>
    <s v="202412-I_E-ESC120618-K310234.xml"/>
    <s v="4.0"/>
    <s v="I"/>
    <s v="K"/>
    <s v="310234"/>
    <s v="K310234"/>
    <s v="5f083541-8039-4501-8cc8-7feb467a7677"/>
    <s v="2024-12-17T14:22:06"/>
    <x v="11"/>
    <s v="2024"/>
    <x v="1"/>
    <x v="211"/>
    <x v="211"/>
    <s v="SCS160714Q78"/>
    <s v="SADCAL CONSULTORIA Y SOLUCIONES INTEGRALES"/>
    <s v="PUE"/>
    <s v="01"/>
    <s v="G03"/>
    <s v="MXN"/>
    <n v="1"/>
    <x v="0"/>
    <s v="|- G SUPER"/>
    <s v="259.57"/>
    <n v="259.57"/>
    <n v="252.69"/>
    <n v="0"/>
    <n v="0"/>
    <n v="0"/>
    <n v="40.43"/>
    <n v="6.88"/>
    <n v="0"/>
    <n v="0"/>
    <n v="0"/>
    <n v="0"/>
    <n v="300"/>
    <m/>
  </r>
  <r>
    <s v="202412-I_E-ESD980210-L846.xml"/>
    <s v="4.0"/>
    <s v="I"/>
    <s v="L"/>
    <s v="846"/>
    <s v="L846"/>
    <s v="697C9544-FB9C-4214-8E88-30CEB935F542"/>
    <s v="2024-12-11T18:20:45"/>
    <x v="11"/>
    <s v="2024"/>
    <x v="1"/>
    <x v="196"/>
    <x v="196"/>
    <s v="SCS160714Q78"/>
    <s v="SADCAL CONSULTORIA Y SOLUCIONES INTEGRALES"/>
    <s v="PUE"/>
    <s v="01"/>
    <s v="G03"/>
    <s v="MXN"/>
    <n v="1"/>
    <x v="0"/>
    <s v="|- Venta de gasolina MAGNA"/>
    <s v="432.69"/>
    <n v="432.69"/>
    <n v="420.69"/>
    <n v="0"/>
    <n v="0"/>
    <n v="0"/>
    <n v="67.31"/>
    <n v="12"/>
    <n v="0"/>
    <n v="0"/>
    <n v="0"/>
    <n v="0"/>
    <n v="500"/>
    <m/>
  </r>
  <r>
    <s v="202412-I_E-FAR000128-WFAC130179.xml"/>
    <s v="4.0"/>
    <s v="I"/>
    <s v="WFAC"/>
    <s v="130179"/>
    <s v="WFAC130179"/>
    <s v="0490C1AB-8932-4FFF-9EED-94DA38EA2ACD"/>
    <s v="2024-12-30T23:18:24"/>
    <x v="11"/>
    <s v="2024"/>
    <x v="0"/>
    <x v="212"/>
    <x v="212"/>
    <s v="SCS160714Q78"/>
    <s v="SADCAL CONSULTORIA Y SOLUCIONES INTEGRALES"/>
    <s v="PUE"/>
    <s v="04"/>
    <s v="G03"/>
    <s v="MXN"/>
    <n v="1"/>
    <x v="1"/>
    <s v="|- CLARITROMICINA 500MG"/>
    <s v="133.00"/>
    <n v="133"/>
    <n v="0"/>
    <n v="0"/>
    <n v="0"/>
    <n v="99.75"/>
    <n v="0"/>
    <n v="0"/>
    <n v="0"/>
    <n v="0"/>
    <n v="0"/>
    <n v="0"/>
    <n v="99.75"/>
    <m/>
  </r>
  <r>
    <s v="202412-I_E-FAR000207-WFAC245647.xml"/>
    <s v="4.0"/>
    <s v="I"/>
    <s v="WFAC"/>
    <s v="245647"/>
    <s v="WFAC245647"/>
    <s v="AAEF8D02-0616-4E2A-B9ED-80E7FB0D7FA9"/>
    <s v="2024-12-30T23:17:04"/>
    <x v="11"/>
    <s v="2024"/>
    <x v="0"/>
    <x v="15"/>
    <x v="15"/>
    <s v="SCS160714Q78"/>
    <s v="SADCAL CONSULTORIA Y SOLUCIONES INTEGRALES"/>
    <s v="PUE"/>
    <s v="04"/>
    <s v="G03"/>
    <s v="MXN"/>
    <n v="1"/>
    <x v="1"/>
    <s v="|- AGRIFEN CLORFENAMINA"/>
    <s v="66.00"/>
    <n v="66"/>
    <n v="0"/>
    <n v="0"/>
    <n v="0"/>
    <n v="59.4"/>
    <n v="0"/>
    <n v="0"/>
    <n v="0"/>
    <n v="0"/>
    <n v="0"/>
    <n v="0"/>
    <n v="59.4"/>
    <m/>
  </r>
  <r>
    <s v="202412-I_E-FAR000207-WFAC246181.xml"/>
    <s v="4.0"/>
    <s v="I"/>
    <s v="WFAC"/>
    <s v="246181"/>
    <s v="WFAC246181"/>
    <s v="0CD9C1F8-0FCB-4916-A5E8-59D5DC7AC032"/>
    <s v="2024-12-30T23:15:57"/>
    <x v="11"/>
    <s v="2024"/>
    <x v="0"/>
    <x v="15"/>
    <x v="15"/>
    <s v="SCS160714Q78"/>
    <s v="SADCAL CONSULTORIA Y SOLUCIONES INTEGRALES"/>
    <s v="PUE"/>
    <s v="04"/>
    <s v="G03"/>
    <s v="MXN"/>
    <n v="1"/>
    <x v="1"/>
    <s v="|- SIMICOF HEDERA HELIX  |- MAGALDRATO-DIMET 250  |- IBUPROFENO 600MG 10C  |- SAL DE UVAS PICOT 10  |- GUAIFEN-OXOLA 2-1GR"/>
    <s v="283.86"/>
    <n v="283.86"/>
    <n v="38.14"/>
    <n v="0"/>
    <n v="0"/>
    <n v="174.75"/>
    <n v="6.1"/>
    <n v="0"/>
    <n v="0"/>
    <n v="0"/>
    <n v="0"/>
    <n v="0"/>
    <n v="218.99"/>
    <m/>
  </r>
  <r>
    <s v="202412-I_E-FNI970829-221010.xml"/>
    <s v="4.0"/>
    <s v="I"/>
    <s v=""/>
    <s v=""/>
    <s v="221010"/>
    <s v="2210109D-F250-523C-A460-7052AF58B767"/>
    <s v="2024-12-31T02:30:47"/>
    <x v="11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AMOZOC 2024-12-30 14:28:31  |- SERVICIO DE PEAJE Y CRUCE CARRETERO AMOZOC 2024-12-29 12:43:09"/>
    <s v="74.14"/>
    <n v="74.14"/>
    <n v="74.14"/>
    <n v="0"/>
    <n v="0"/>
    <n v="0"/>
    <n v="11.86"/>
    <n v="0"/>
    <n v="0"/>
    <n v="0"/>
    <n v="0"/>
    <n v="0"/>
    <n v="86"/>
    <m/>
  </r>
  <r>
    <s v="202412-I_E-FNI970829-2B953C.xml"/>
    <s v="4.0"/>
    <s v="I"/>
    <s v=""/>
    <s v=""/>
    <s v="2B953C"/>
    <s v="2B953CFB-C454-546F-A0C1-AFB5529060D5"/>
    <s v="2024-12-31T02:30:47"/>
    <x v="11"/>
    <s v="2024"/>
    <x v="1"/>
    <x v="43"/>
    <x v="43"/>
    <s v="SCS160714Q78"/>
    <s v="SADCAL CONSULTORIA Y SOLUCIONES INTEGRALES"/>
    <s v="PUE"/>
    <s v="01"/>
    <s v="G03"/>
    <s v="MXN"/>
    <n v="1"/>
    <x v="0"/>
    <s v="|- SERVICIO DE PEAJE Y CRUCE CARRETERO SAN MARTIN PUEBLA 2024-12-30 15:07:08  |- SERVICIO DE PEAJE Y CRUCE CARRETERO SAN MARTIN PUEBLA 2024-12-29 12:03:45  |- SERVICIO DE PEAJE Y CRUCE CARRETERO SAN MARCOS 2024-12-29 11:15:25"/>
    <s v="217.24"/>
    <n v="217.24"/>
    <n v="217.24"/>
    <n v="0"/>
    <n v="0"/>
    <n v="0"/>
    <n v="34.76"/>
    <n v="0"/>
    <n v="0"/>
    <n v="0"/>
    <n v="0"/>
    <n v="0"/>
    <n v="252"/>
    <m/>
  </r>
  <r>
    <s v="202412-I_E-GAC080526-K158544.xml"/>
    <s v="4.0"/>
    <s v="I"/>
    <s v="K"/>
    <s v="158544"/>
    <s v="K158544"/>
    <s v="b598b503-ab46-4c8b-8eed-eda1d7c9e9c7"/>
    <s v="2024-12-07T09:18:10"/>
    <x v="11"/>
    <s v="2024"/>
    <x v="1"/>
    <x v="213"/>
    <x v="213"/>
    <s v="SCS160714Q78"/>
    <s v="SADCAL CONSULTORIA Y SOLUCIONES INTEGRALES"/>
    <s v="PUE"/>
    <s v="04"/>
    <s v="G03"/>
    <s v="MXN"/>
    <n v="1"/>
    <x v="0"/>
    <s v="|- 001. G SUPER"/>
    <s v="700.08"/>
    <n v="700.08"/>
    <n v="681.44"/>
    <n v="0"/>
    <n v="0"/>
    <n v="0"/>
    <n v="109.03"/>
    <n v="18.64"/>
    <n v="0"/>
    <n v="0"/>
    <n v="0"/>
    <n v="0"/>
    <n v="809.11"/>
    <m/>
  </r>
  <r>
    <s v="202412-I_E-GOHG890625-530189A24611.xml"/>
    <s v="4.0"/>
    <s v="I"/>
    <s v="530189A"/>
    <s v="24611"/>
    <s v="530189A24611"/>
    <s v="22b81937-cb46-4aec-8332-d03339fda4c3"/>
    <s v="2024-12-07T12:20:46"/>
    <x v="11"/>
    <s v="2024"/>
    <x v="1"/>
    <x v="174"/>
    <x v="174"/>
    <s v="SCS160714Q78"/>
    <s v="SADCAL CONSULTORIA Y SOLUCIONES INTEGRALES"/>
    <s v="PUE"/>
    <s v="04"/>
    <s v="G03"/>
    <s v="MXN"/>
    <n v="1"/>
    <x v="0"/>
    <s v="|- ALBERMEX BLANCO  |- COMEX BROCHA PLUS 3&quot;  |- VINIMEX CLASICA NF SAT V3  |- VINIMEX CLASICA NF SAT V1"/>
    <s v="1227.59"/>
    <n v="1227.5899999999999"/>
    <n v="1044.4000000000001"/>
    <n v="0"/>
    <n v="0"/>
    <n v="0"/>
    <n v="167.1"/>
    <n v="0"/>
    <n v="0"/>
    <n v="0"/>
    <n v="0"/>
    <n v="0"/>
    <n v="1211.4999999999998"/>
    <m/>
  </r>
  <r>
    <s v="202412-I_E-HEOZ970120-B2884.xml"/>
    <s v="4.0"/>
    <s v="I"/>
    <s v="B"/>
    <s v="2884"/>
    <s v="B2884"/>
    <s v="8E07A790-D75B-4577-8C30-D96869C66499"/>
    <s v="2024-12-21T14:13:09"/>
    <x v="11"/>
    <s v="2024"/>
    <x v="1"/>
    <x v="214"/>
    <x v="214"/>
    <s v="SCS160714Q78"/>
    <s v="SADCAL CONSULTORIA Y SOLUCIONES INTEGRALES"/>
    <s v="PUE"/>
    <s v="04"/>
    <s v="G03"/>
    <s v="MXN"/>
    <n v="1"/>
    <x v="0"/>
    <s v="|- BA-1230 BOMBA OAKLAND AUTOCEBANTE 1 HP 127 V."/>
    <s v="862.07"/>
    <n v="862.07"/>
    <n v="862.07"/>
    <n v="0"/>
    <n v="0"/>
    <n v="0"/>
    <n v="137.93"/>
    <n v="0"/>
    <n v="0"/>
    <n v="0"/>
    <n v="0"/>
    <n v="0"/>
    <n v="1000"/>
    <m/>
  </r>
  <r>
    <s v="202412-I_E-IEA120222-FFNZ9099.xml"/>
    <s v="4.0"/>
    <s v="I"/>
    <s v="FFNZ"/>
    <s v="9099"/>
    <s v="FFNZ9099"/>
    <s v="BA084E22-12EB-4720-AE7D-B1716392A66B"/>
    <s v="2024-12-31T01:36:08"/>
    <x v="11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234.48"/>
    <n v="234.48"/>
    <n v="234.48"/>
    <n v="0"/>
    <n v="0"/>
    <n v="0"/>
    <n v="37.520000000000003"/>
    <n v="0"/>
    <n v="0"/>
    <n v="0"/>
    <n v="0"/>
    <n v="0"/>
    <n v="272"/>
    <m/>
  </r>
  <r>
    <s v="202412-I_E-IEA120222-FFNZ9100.xml"/>
    <s v="4.0"/>
    <s v="I"/>
    <s v="FFNZ"/>
    <s v="9100"/>
    <s v="FFNZ9100"/>
    <s v="8640BCE1-D868-4925-9C19-4D43DDD0E31A"/>
    <s v="2024-12-31T01:48:06"/>
    <x v="11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175.86"/>
    <n v="175.86"/>
    <n v="175.86"/>
    <n v="0"/>
    <n v="0"/>
    <n v="0"/>
    <n v="28.14"/>
    <n v="0"/>
    <n v="0"/>
    <n v="0"/>
    <n v="0"/>
    <n v="0"/>
    <n v="204"/>
    <m/>
  </r>
  <r>
    <s v="202412-I_E-IEA120222-FFNZ9101.xml"/>
    <s v="4.0"/>
    <s v="I"/>
    <s v="FFNZ"/>
    <s v="9101"/>
    <s v="FFNZ9101"/>
    <s v="1404CEEA-A46E-4180-9A78-DA5377ED5EA9"/>
    <s v="2024-12-31T01:56:21"/>
    <x v="11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175.86"/>
    <n v="175.86"/>
    <n v="175.86"/>
    <n v="0"/>
    <n v="0"/>
    <n v="0"/>
    <n v="28.14"/>
    <n v="0"/>
    <n v="0"/>
    <n v="0"/>
    <n v="0"/>
    <n v="0"/>
    <n v="204"/>
    <m/>
  </r>
  <r>
    <s v="202412-I_E-IEA120222-FFNZ9102.xml"/>
    <s v="4.0"/>
    <s v="I"/>
    <s v="FFNZ"/>
    <s v="9102"/>
    <s v="FFNZ9102"/>
    <s v="7424772D-0A41-43A9-80BC-99F1611DD95A"/>
    <s v="2024-12-31T01:58:39"/>
    <x v="11"/>
    <s v="2024"/>
    <x v="0"/>
    <x v="4"/>
    <x v="4"/>
    <s v="SCS160714Q78"/>
    <s v="SADCAL CONSULTORIA Y SOLUCIONES INTEGRALES"/>
    <s v="PUE"/>
    <s v="04"/>
    <s v="G03"/>
    <s v="MXN"/>
    <n v="1"/>
    <x v="1"/>
    <s v="|- CONSUMO EN RESTAURANTES"/>
    <s v="468.97"/>
    <n v="468.97"/>
    <n v="468.97"/>
    <n v="0"/>
    <n v="0"/>
    <n v="0"/>
    <n v="75.03"/>
    <n v="0"/>
    <n v="0"/>
    <n v="0"/>
    <n v="0"/>
    <n v="0"/>
    <n v="544"/>
    <m/>
  </r>
  <r>
    <s v="202412-I_E-JAP960923-WSJA40105001.xml"/>
    <s v="4.0"/>
    <s v="I"/>
    <s v="WSJA40"/>
    <s v="105001"/>
    <s v="WSJA40105001"/>
    <s v="60911D81-7398-4016-98B1-9C51DD90B448"/>
    <s v="2024-12-17T14:37:02"/>
    <x v="11"/>
    <s v="2024"/>
    <x v="1"/>
    <x v="215"/>
    <x v="215"/>
    <s v="SCS160714Q78"/>
    <s v="SADCAL CONSULTORIA Y SOLUCIONES INTEGRALES"/>
    <s v="PUE"/>
    <s v="01"/>
    <s v="G03"/>
    <s v="MXN"/>
    <n v="1"/>
    <x v="0"/>
    <s v="|- 32025                G-SUPER"/>
    <s v="432.64"/>
    <n v="432.64"/>
    <n v="421"/>
    <n v="0"/>
    <n v="0"/>
    <n v="0"/>
    <n v="67.36"/>
    <n v="11.64"/>
    <n v="0"/>
    <n v="0"/>
    <n v="0"/>
    <n v="0"/>
    <n v="500"/>
    <m/>
  </r>
  <r>
    <s v="202412-I_E-LACE571231-W6298.xml"/>
    <s v="4.0"/>
    <s v="I"/>
    <s v="W"/>
    <s v="6298"/>
    <s v="W6298"/>
    <s v="c3b4be50-8e27-4272-8b2c-9258f0148ff4"/>
    <s v="2024-12-27T20:14:09"/>
    <x v="11"/>
    <s v="2024"/>
    <x v="1"/>
    <x v="216"/>
    <x v="216"/>
    <s v="SCS160714Q78"/>
    <s v="SADCAL CONSULTORIA Y SOLUCIONES INTEGRALES"/>
    <s v="PUE"/>
    <s v="01"/>
    <s v="G03"/>
    <s v="MXN"/>
    <n v="1"/>
    <x v="0"/>
    <s v="|- GAS 87 OCTANOS"/>
    <s v="196.64"/>
    <n v="196.64"/>
    <n v="191.5"/>
    <n v="0"/>
    <n v="0"/>
    <n v="0"/>
    <n v="30.64"/>
    <n v="5.14"/>
    <n v="0"/>
    <n v="0"/>
    <n v="0"/>
    <n v="0"/>
    <n v="227.27999999999997"/>
    <m/>
  </r>
  <r>
    <s v="202412-I_E-LEP140818-LEP532784.xml"/>
    <s v="4.0"/>
    <s v="I"/>
    <s v="LEP"/>
    <s v="532784"/>
    <s v="LEP532784"/>
    <s v="A5F275D4-7FF9-41F7-8E04-A7FE84CE7EE1"/>
    <s v="2024-12-31T02:29:55"/>
    <x v="11"/>
    <s v="2024"/>
    <x v="1"/>
    <x v="48"/>
    <x v="48"/>
    <s v="SCS160714Q78"/>
    <s v="SADCAL CONSULTORIA Y SOLUCIONES INTEGRALES"/>
    <s v="PUE"/>
    <s v="01"/>
    <s v="G03"/>
    <s v="MXN"/>
    <n v="1"/>
    <x v="0"/>
    <s v="|- PEAJE EFECTIVO DEL 29 Dic 2024  |- PEAJE EFECTIVO DEL 30 Dic 2024"/>
    <s v="141.38"/>
    <n v="141.38"/>
    <n v="141.38"/>
    <n v="0"/>
    <n v="0"/>
    <n v="0"/>
    <n v="22.62"/>
    <n v="0"/>
    <n v="0"/>
    <n v="0"/>
    <n v="0"/>
    <n v="0"/>
    <n v="164"/>
    <m/>
  </r>
  <r>
    <s v="202412-I_E-MAFJ970628-CFDI328.xml"/>
    <s v="4.0"/>
    <s v="I"/>
    <s v="CFDI"/>
    <s v="328"/>
    <s v="CFDI328"/>
    <s v="8369B538-1089-43EE-9263-4EC5360B1254"/>
    <s v="2024-12-14T16:39:21"/>
    <x v="11"/>
    <s v="2024"/>
    <x v="1"/>
    <x v="122"/>
    <x v="122"/>
    <s v="SCS160714Q78"/>
    <s v="SADCAL CONSULTORIA Y SOLUCIONES INTEGRALES"/>
    <s v="PUE"/>
    <s v="03"/>
    <s v="G03"/>
    <s v="MXN"/>
    <n v="1"/>
    <x v="1"/>
    <s v="|- ASESORIA EN GENERAL DIVERSOS PROYECTOS"/>
    <s v="15000.00"/>
    <n v="15000"/>
    <n v="15000"/>
    <n v="0"/>
    <n v="0"/>
    <n v="0"/>
    <n v="2400"/>
    <n v="0"/>
    <n v="0"/>
    <n v="0"/>
    <n v="0"/>
    <n v="0"/>
    <n v="17400"/>
    <m/>
  </r>
  <r>
    <s v="202412-I_E-MOLA780102-55A872358.xml"/>
    <s v="4.0"/>
    <s v="I"/>
    <s v="55A87"/>
    <s v="2358"/>
    <s v="55A872358"/>
    <s v="C70EB96B-204C-5359-89AF-E372C66C76E8"/>
    <s v="2024-12-26T11:35:33"/>
    <x v="11"/>
    <s v="2024"/>
    <x v="0"/>
    <x v="217"/>
    <x v="217"/>
    <s v="SCS160714Q78"/>
    <s v="SADCAL CONSULTORIA Y SOLUCIONES INTEGRALES"/>
    <s v="PUE"/>
    <s v="04"/>
    <s v="G03"/>
    <s v="MXN"/>
    <n v="1"/>
    <x v="1"/>
    <s v="|- Tarifa"/>
    <s v="143.78"/>
    <n v="143.78"/>
    <n v="143.78"/>
    <n v="0"/>
    <n v="0"/>
    <n v="0"/>
    <n v="23"/>
    <n v="0"/>
    <n v="0"/>
    <n v="0"/>
    <n v="0"/>
    <n v="0"/>
    <n v="166.78"/>
    <m/>
  </r>
  <r>
    <s v="202412-I_E-NWM970924-IWABO748009.xml"/>
    <s v="4.0"/>
    <s v="I"/>
    <s v="IWABO"/>
    <s v="748009"/>
    <s v="IWABO748009"/>
    <s v="127E06AE-CB4D-459E-A84D-7AE4B869AFCB"/>
    <s v="2024-12-31T01:25:30"/>
    <x v="11"/>
    <s v="2024"/>
    <x v="0"/>
    <x v="5"/>
    <x v="5"/>
    <s v="SCS160714Q78"/>
    <s v="SADCAL CONSULTORIA Y SOLUCIONES INTEGRALES"/>
    <s v="PUE"/>
    <s v="04"/>
    <s v="G03"/>
    <s v="MXN"/>
    <n v="1"/>
    <x v="1"/>
    <s v="|- E DOMICILIO  |- SEDAL CPP  |- DOLONEURO DC  |- SERVICIO A D"/>
    <s v="1018.34"/>
    <n v="1018.34"/>
    <n v="85.34"/>
    <n v="0"/>
    <n v="0"/>
    <n v="933"/>
    <n v="13.66"/>
    <n v="0"/>
    <n v="0"/>
    <n v="0"/>
    <n v="0"/>
    <n v="0"/>
    <n v="1032"/>
    <m/>
  </r>
  <r>
    <s v="202412-I_E-NWM970924-IWAQR33176321.xml"/>
    <s v="4.0"/>
    <s v="I"/>
    <s v="IWAQR"/>
    <s v="33176321"/>
    <s v="IWAQR33176321"/>
    <s v="EAB12C8B-62C7-4159-A3FD-026967DDA246"/>
    <s v="2024-12-09T10:39:21"/>
    <x v="11"/>
    <s v="2024"/>
    <x v="0"/>
    <x v="5"/>
    <x v="5"/>
    <s v="SCS160714Q78"/>
    <s v="SADCAL CONSULTORIA Y SOLUCIONES INTEGRALES"/>
    <s v="PUE"/>
    <s v="04"/>
    <s v="G03"/>
    <s v="MXN"/>
    <n v="1"/>
    <x v="1"/>
    <s v="|- Alimento para gato Minino Plus Adultos 10 kg bundle  |- ENVIO"/>
    <s v="726.02"/>
    <n v="726.02"/>
    <n v="532.91999999999996"/>
    <n v="0"/>
    <n v="0"/>
    <n v="0"/>
    <n v="85.27"/>
    <n v="0"/>
    <n v="0"/>
    <n v="0"/>
    <n v="0"/>
    <n v="0"/>
    <n v="618.18999999999994"/>
    <m/>
  </r>
  <r>
    <s v="202412-I_E-NWM970924-IWAQR33594781.xml"/>
    <s v="4.0"/>
    <s v="I"/>
    <s v="IWAQR"/>
    <s v="33594781"/>
    <s v="IWAQR33594781"/>
    <s v="FA456BAD-4E31-4C8B-A39B-9B8DD078EA45"/>
    <s v="2024-12-28T04:16:13"/>
    <x v="11"/>
    <s v="2024"/>
    <x v="0"/>
    <x v="5"/>
    <x v="5"/>
    <s v="SCS160714Q78"/>
    <s v="SADCAL CONSULTORIA Y SOLUCIONES INTEGRALES"/>
    <s v="PUE"/>
    <s v="04"/>
    <s v="G03"/>
    <s v="MXN"/>
    <n v="1"/>
    <x v="1"/>
    <s v="|- Alimento para gato Minino Adultos Pollo y Res 9 kg bundle  |- ENVIO"/>
    <s v="588.43"/>
    <n v="588.42999999999995"/>
    <n v="385.35"/>
    <n v="0"/>
    <n v="0"/>
    <n v="0"/>
    <n v="61.65"/>
    <n v="0"/>
    <n v="0"/>
    <n v="0"/>
    <n v="0"/>
    <n v="0"/>
    <n v="446.99999999999989"/>
    <m/>
  </r>
  <r>
    <s v="202412-I_E-OVI800131-OVICS65705.xml"/>
    <s v="4.0"/>
    <s v="I"/>
    <s v="OVICS"/>
    <s v="65705"/>
    <s v="OVICS65705"/>
    <s v="AC814FA0-4A20-4FC2-B5B0-4F05268FFABF"/>
    <s v="2024-12-31T01:38:47"/>
    <x v="11"/>
    <s v="2024"/>
    <x v="0"/>
    <x v="6"/>
    <x v="6"/>
    <s v="SCS160714Q78"/>
    <s v="SADCAL CONSULTORIA Y SOLUCIONES INTEGRALES"/>
    <s v="PUE"/>
    <s v="04"/>
    <s v="G03"/>
    <s v="MXN"/>
    <n v="1"/>
    <x v="1"/>
    <s v="|- RESTAURANTES AL 16%"/>
    <s v="438.79"/>
    <n v="438.79"/>
    <n v="438.79"/>
    <n v="0"/>
    <n v="0"/>
    <n v="0"/>
    <n v="70.209999999999994"/>
    <n v="0"/>
    <n v="0"/>
    <n v="0"/>
    <n v="0"/>
    <n v="0"/>
    <n v="509"/>
    <m/>
  </r>
  <r>
    <s v="202412-I_E-PCO091020-W71981.xml"/>
    <s v="4.0"/>
    <s v="I"/>
    <s v="W"/>
    <s v="71981"/>
    <s v="W71981"/>
    <s v="622f7562-ce91-426c-80eb-8e081331a57d"/>
    <s v="2024-12-19T12:02:28"/>
    <x v="11"/>
    <s v="2024"/>
    <x v="1"/>
    <x v="85"/>
    <x v="85"/>
    <s v="SCS160714Q78"/>
    <s v="SADCAL CONSULTORIA Y SOLUCIONES INTEGRALES"/>
    <s v="PUE"/>
    <s v="01"/>
    <s v="G03"/>
    <s v="MXN"/>
    <n v="1"/>
    <x v="0"/>
    <s v="|- G SUPER"/>
    <s v="259.57"/>
    <n v="259.57"/>
    <n v="252.69"/>
    <n v="0"/>
    <n v="0"/>
    <n v="0"/>
    <n v="40.43"/>
    <n v="6.88"/>
    <n v="0"/>
    <n v="0"/>
    <n v="0"/>
    <n v="0"/>
    <n v="300"/>
    <m/>
  </r>
  <r>
    <s v="202412-I_E-RIRC790716-F1921.xml"/>
    <s v="4.0"/>
    <s v="I"/>
    <s v="F"/>
    <s v="1921"/>
    <s v="F1921"/>
    <s v="5ab6a855-020a-4d15-8d6b-f2a53f6f99a7"/>
    <s v="2024-12-31T11:42:20"/>
    <x v="11"/>
    <s v="2024"/>
    <x v="1"/>
    <x v="163"/>
    <x v="163"/>
    <s v="SCS160714Q78"/>
    <s v="SADCAL CONSULTORIA Y SOLUCIONES INTEGRALES"/>
    <s v="PUE"/>
    <s v="04"/>
    <s v="G03"/>
    <s v="MXN"/>
    <n v="1"/>
    <x v="0"/>
    <s v="|- CARRETE SOLDADURA OMEGA 50-50  |- METRO TUBO COBRE TIPO M NACOBRE 13 MM  |- METRO TUBO COBRE TIPO N COBRECELL 19 MM"/>
    <s v="591.89"/>
    <n v="591.89"/>
    <n v="591.89"/>
    <n v="0"/>
    <n v="0"/>
    <n v="0"/>
    <n v="94.7"/>
    <n v="0"/>
    <n v="0"/>
    <n v="0"/>
    <n v="0"/>
    <n v="0"/>
    <n v="686.59"/>
    <m/>
  </r>
  <r>
    <s v="202412-I_E-RIRC790716-X188.xml"/>
    <s v="4.0"/>
    <s v="I"/>
    <s v="X"/>
    <s v="188"/>
    <s v="X188"/>
    <s v="76c90306-1b12-43f2-a148-843e13fead80"/>
    <s v="2024-12-21T14:21:10"/>
    <x v="11"/>
    <s v="2024"/>
    <x v="1"/>
    <x v="163"/>
    <x v="163"/>
    <s v="SCS160714Q78"/>
    <s v="SADCAL CONSULTORIA Y SOLUCIONES INTEGRALES"/>
    <s v="PUE"/>
    <s v="01"/>
    <s v="G03"/>
    <s v="MXN"/>
    <n v="1"/>
    <x v="0"/>
    <s v="|- CARTUCHO GAS PROPANO AZUL"/>
    <s v="151.09"/>
    <n v="151.09"/>
    <n v="151.09"/>
    <n v="0"/>
    <n v="0"/>
    <n v="0"/>
    <n v="24.17"/>
    <n v="0"/>
    <n v="0"/>
    <n v="0"/>
    <n v="0"/>
    <n v="0"/>
    <n v="175.26"/>
    <m/>
  </r>
  <r>
    <s v="202412-I_E-SARE820312-E6C5B7.xml"/>
    <s v="4.0"/>
    <s v="I"/>
    <s v=""/>
    <s v=""/>
    <s v="E6C5B7"/>
    <s v="E6C5B776-2561-41FA-BB2A-4118C7CD178A"/>
    <s v="2024-12-03T11:41:37"/>
    <x v="11"/>
    <s v="2024"/>
    <x v="1"/>
    <x v="54"/>
    <x v="54"/>
    <s v="SCS160714Q78"/>
    <s v="SADCAL CONSULTORIA Y SOLUCIONES INTEGRALES"/>
    <s v="PUE"/>
    <s v="04"/>
    <s v="G03"/>
    <s v="MXN"/>
    <n v="1"/>
    <x v="0"/>
    <s v="|- SOPORTE  |- SOPORTE  |- SOPORTE"/>
    <s v="1750.00"/>
    <n v="1750"/>
    <n v="1750"/>
    <n v="0"/>
    <n v="0"/>
    <n v="0"/>
    <n v="280.01"/>
    <n v="0"/>
    <n v="0"/>
    <n v="0"/>
    <n v="0"/>
    <n v="0"/>
    <n v="2030.01"/>
    <m/>
  </r>
  <r>
    <s v="202412-I_E-SHA080123-HWEB74914.xml"/>
    <s v="4.0"/>
    <s v="I"/>
    <s v="HWEB"/>
    <s v="74914"/>
    <s v="HWEB74914"/>
    <s v="23530e0a-2b8a-4fc5-96f7-d3b7b1c04187"/>
    <s v="2024-12-17T14:54:48"/>
    <x v="11"/>
    <s v="2024"/>
    <x v="1"/>
    <x v="145"/>
    <x v="145"/>
    <s v="SCS160714Q78"/>
    <s v="SADCAL CONSULTORIA Y SOLUCIONES INTEGRALES"/>
    <s v="PUE"/>
    <s v="28"/>
    <s v="G03"/>
    <s v="MXN"/>
    <n v="1"/>
    <x v="0"/>
    <s v="|- Magna"/>
    <s v="216.34"/>
    <n v="216.34"/>
    <n v="210.38"/>
    <n v="0"/>
    <n v="0"/>
    <n v="0"/>
    <n v="33.659999999999997"/>
    <n v="5.96"/>
    <n v="0"/>
    <n v="0"/>
    <n v="0"/>
    <n v="0"/>
    <n v="250"/>
    <m/>
  </r>
  <r>
    <s v="202412-I_E-SHA080123-HWEB76086.xml"/>
    <s v="4.0"/>
    <s v="I"/>
    <s v="HWEB"/>
    <s v="76086"/>
    <s v="HWEB76086"/>
    <s v="3cc55599-dbea-4bb3-aad9-6e478e8f4289"/>
    <s v="2024-12-31T01:33:54"/>
    <x v="11"/>
    <s v="2024"/>
    <x v="1"/>
    <x v="145"/>
    <x v="145"/>
    <s v="SCS160714Q78"/>
    <s v="SADCAL CONSULTORIA Y SOLUCIONES INTEGRALES"/>
    <s v="PUE"/>
    <s v="28"/>
    <s v="G03"/>
    <s v="MXN"/>
    <n v="1"/>
    <x v="0"/>
    <s v="|- Magna"/>
    <s v="259.60"/>
    <n v="259.60000000000002"/>
    <n v="252.5"/>
    <n v="0"/>
    <n v="0"/>
    <n v="0"/>
    <n v="40.4"/>
    <n v="7.1"/>
    <n v="0"/>
    <n v="0"/>
    <n v="0"/>
    <n v="0"/>
    <n v="300"/>
    <m/>
  </r>
  <r>
    <s v="202412-I_E-SIBC920127-FAC9184.xml"/>
    <s v="4.0"/>
    <s v="I"/>
    <s v="FAC"/>
    <s v="9184"/>
    <s v="FAC9184"/>
    <s v="9CE1D5A4-5F8E-523C-B6CC-B44F7C697D8D"/>
    <s v="2024-12-18T14:05:40"/>
    <x v="11"/>
    <s v="2024"/>
    <x v="1"/>
    <x v="218"/>
    <x v="218"/>
    <s v="SCS160714Q78"/>
    <s v="SADCAL CONSULTORIA Y SOLUCIONES INTEGRALES"/>
    <s v="PUE"/>
    <s v="01"/>
    <s v="G03"/>
    <s v="MXN"/>
    <n v="1"/>
    <x v="0"/>
    <s v="|- LGL 60 X 45 CAL 18"/>
    <s v="98.23"/>
    <n v="98.23"/>
    <n v="98.23"/>
    <n v="0"/>
    <n v="0"/>
    <n v="0"/>
    <n v="15.72"/>
    <n v="0"/>
    <n v="0"/>
    <n v="0"/>
    <n v="0"/>
    <n v="0"/>
    <n v="113.95"/>
    <m/>
  </r>
  <r>
    <s v="202412-I_E-SIBC920127-FAC9189.xml"/>
    <s v="4.0"/>
    <s v="I"/>
    <s v="FAC"/>
    <s v="9189"/>
    <s v="FAC9189"/>
    <s v="C3B5ADFE-EEC9-5FA9-83A2-5D3642EC8987"/>
    <s v="2024-12-18T15:23:29"/>
    <x v="11"/>
    <s v="2024"/>
    <x v="1"/>
    <x v="218"/>
    <x v="218"/>
    <s v="SCS160714Q78"/>
    <s v="SADCAL CONSULTORIA Y SOLUCIONES INTEGRALES"/>
    <s v="PUE"/>
    <s v="01"/>
    <s v="G03"/>
    <s v="MXN"/>
    <n v="1"/>
    <x v="0"/>
    <s v="|- SOLERA 4 X 1-4  |- TUBO CED 30 3-4&quot;"/>
    <s v="92.93"/>
    <n v="92.93"/>
    <n v="92.93"/>
    <n v="0"/>
    <n v="0"/>
    <n v="0"/>
    <n v="14.87"/>
    <n v="0"/>
    <n v="0"/>
    <n v="0"/>
    <n v="0"/>
    <n v="0"/>
    <n v="107.80000000000001"/>
    <m/>
  </r>
  <r>
    <s v="202412-I_E-SIBC920127-FAC9241.xml"/>
    <s v="4.0"/>
    <s v="I"/>
    <s v="FAC"/>
    <s v="9241"/>
    <s v="FAC9241"/>
    <s v="0ECD7260-8382-5193-9817-9EE657502E0F"/>
    <s v="2024-12-20T17:41:38"/>
    <x v="11"/>
    <s v="2024"/>
    <x v="1"/>
    <x v="218"/>
    <x v="218"/>
    <s v="SCS160714Q78"/>
    <s v="SADCAL CONSULTORIA Y SOLUCIONES INTEGRALES"/>
    <s v="PUE"/>
    <s v="01"/>
    <s v="G03"/>
    <s v="MXN"/>
    <n v="1"/>
    <x v="0"/>
    <s v="|- TEE DE FIERRO 1 X 1-8  |- DISCO DE CORTE 4.5&quot; AUSTROMEX 781"/>
    <s v="508.62"/>
    <n v="508.62"/>
    <n v="508.62"/>
    <n v="0"/>
    <n v="0"/>
    <n v="0"/>
    <n v="81.38"/>
    <n v="0"/>
    <n v="0"/>
    <n v="0"/>
    <n v="0"/>
    <n v="0"/>
    <n v="590"/>
    <m/>
  </r>
  <r>
    <s v="202412-I_E-SKA040907-FESKA0000007874.xml"/>
    <s v="4.0"/>
    <s v="I"/>
    <s v="FESKA"/>
    <s v="0000007874"/>
    <s v="FESKA0000007874"/>
    <s v="19F8CAC5-7832-4A69-B781-222B5122A0C9"/>
    <s v="2024-12-30T12:10:18"/>
    <x v="11"/>
    <s v="2024"/>
    <x v="1"/>
    <x v="146"/>
    <x v="146"/>
    <s v="SCS160714Q78"/>
    <s v="SADCAL CONSULTORIA Y SOLUCIONES INTEGRALES"/>
    <s v="PUE"/>
    <s v="01"/>
    <s v="G03"/>
    <s v="MXN"/>
    <n v="1"/>
    <x v="0"/>
    <s v="|- MAGNA TICKET 797440"/>
    <s v="389.33"/>
    <n v="389.33"/>
    <n v="379.19"/>
    <n v="0"/>
    <n v="0"/>
    <n v="0"/>
    <n v="60.67"/>
    <n v="10.14"/>
    <n v="0"/>
    <n v="0"/>
    <n v="0"/>
    <n v="0"/>
    <n v="450"/>
    <m/>
  </r>
  <r>
    <s v="202412-I_E-SLS920303-CFDIW222690.xml"/>
    <s v="4.0"/>
    <s v="I"/>
    <s v="CFDIW"/>
    <s v="222690"/>
    <s v="CFDIW222690"/>
    <s v="8AB07CBB-530D-4C67-BE32-4C975526BF21"/>
    <s v="2024-12-24T10:45:03"/>
    <x v="11"/>
    <s v="2024"/>
    <x v="1"/>
    <x v="219"/>
    <x v="219"/>
    <s v="SCS160714Q78"/>
    <s v="SADCAL CONSULTORIA Y SOLUCIONES INTEGRALES"/>
    <s v="PUE"/>
    <s v="01"/>
    <s v="G03"/>
    <s v="MXN"/>
    <n v="1"/>
    <x v="0"/>
    <s v="|- MAGNA"/>
    <s v="184.39"/>
    <n v="184.39"/>
    <n v="179.44"/>
    <n v="0"/>
    <n v="0"/>
    <n v="0"/>
    <n v="28.71"/>
    <n v="4.95"/>
    <n v="0"/>
    <n v="0"/>
    <n v="0"/>
    <n v="0"/>
    <n v="213.1"/>
    <m/>
  </r>
  <r>
    <s v="202412-I_E-SMA930928-W124478.xml"/>
    <s v="4.0"/>
    <s v="I"/>
    <s v="W"/>
    <s v="124478"/>
    <s v="W124478"/>
    <s v="31b6887d-c583-4d05-87fd-44b9b92361a2"/>
    <s v="2024-12-09T15:45:01"/>
    <x v="11"/>
    <s v="2024"/>
    <x v="1"/>
    <x v="220"/>
    <x v="220"/>
    <s v="SCS160714Q78"/>
    <s v="SADCAL CONSULTORIA Y SOLUCIONES INTEGRALES"/>
    <s v="PUE"/>
    <s v="01"/>
    <s v="G03"/>
    <s v="MXN"/>
    <n v="1"/>
    <x v="0"/>
    <s v="|- Magna"/>
    <s v="173.29"/>
    <n v="173.29"/>
    <n v="168.63"/>
    <n v="0"/>
    <n v="0"/>
    <n v="0"/>
    <n v="26.98"/>
    <n v="4.66"/>
    <n v="0"/>
    <n v="0"/>
    <n v="0"/>
    <n v="0"/>
    <n v="200.26999999999998"/>
    <m/>
  </r>
  <r>
    <s v="202412-I_E-SOM101125-FBAA4101561.xml"/>
    <s v="4.0"/>
    <s v="I"/>
    <s v="FBAA"/>
    <s v="4101561"/>
    <s v="FBAA4101561"/>
    <s v="0B525E20-FCC1-4C7C-B37E-89C2BF8467DF"/>
    <s v="2024-12-31T01:50:35"/>
    <x v="11"/>
    <s v="2024"/>
    <x v="0"/>
    <x v="36"/>
    <x v="36"/>
    <s v="SCS160714Q78"/>
    <s v="SADCAL CONSULTORIA Y SOLUCIONES INTEGRALES"/>
    <s v="PPD"/>
    <s v="99"/>
    <s v="G03"/>
    <s v="MXN"/>
    <n v="1"/>
    <x v="1"/>
    <s v="|- MIKADO PETALOS ROSA  |- MIKADO BAA O 40 ML"/>
    <s v="179.31"/>
    <n v="179.31"/>
    <n v="148.28"/>
    <n v="0"/>
    <n v="0"/>
    <n v="0"/>
    <n v="23.72"/>
    <n v="0"/>
    <n v="0"/>
    <n v="0"/>
    <n v="0"/>
    <n v="0"/>
    <n v="172"/>
    <m/>
  </r>
  <r>
    <s v="202412-I_E-SSP950710-FGA46661.xml"/>
    <s v="4.0"/>
    <s v="I"/>
    <s v="FGA"/>
    <s v="46661"/>
    <s v="FGA46661"/>
    <s v="B1519116-3272-49A2-87FF-9CACE47D60E6"/>
    <s v="2024-12-24T11:40:54"/>
    <x v="11"/>
    <s v="2024"/>
    <x v="1"/>
    <x v="221"/>
    <x v="221"/>
    <s v="SCS160714Q78"/>
    <s v="SADCAL CONSULTORIA Y SOLUCIONES INTEGRALES"/>
    <s v="PUE"/>
    <s v="01"/>
    <s v="G03"/>
    <s v="MXN"/>
    <n v="1"/>
    <x v="0"/>
    <s v="|- GSUPER - Ticket: 3457870"/>
    <s v="432.66"/>
    <n v="432.66"/>
    <n v="420.88"/>
    <n v="0"/>
    <n v="0"/>
    <n v="0"/>
    <n v="67.34"/>
    <n v="11.78"/>
    <n v="0"/>
    <n v="0"/>
    <n v="0"/>
    <n v="0"/>
    <n v="500"/>
    <m/>
  </r>
  <r>
    <s v="202412-I_E-STE660223-Z86784.xml"/>
    <s v="4.0"/>
    <s v="I"/>
    <s v="Z"/>
    <s v="86784"/>
    <s v="Z86784"/>
    <s v="3b341909-309c-46ba-84e6-11c70c0d278c"/>
    <s v="2024-12-30T12:13:59"/>
    <x v="11"/>
    <s v="2024"/>
    <x v="1"/>
    <x v="206"/>
    <x v="206"/>
    <s v="SCS160714Q78"/>
    <s v="SADCAL CONSULTORIA Y SOLUCIONES INTEGRALES"/>
    <s v="PUE"/>
    <s v="01"/>
    <s v="G03"/>
    <s v="MXN"/>
    <n v="1"/>
    <x v="0"/>
    <s v="|- Magna"/>
    <s v="216.31"/>
    <n v="216.31"/>
    <n v="210.56"/>
    <n v="0"/>
    <n v="0"/>
    <n v="0"/>
    <n v="33.69"/>
    <n v="5.75"/>
    <n v="0"/>
    <n v="0"/>
    <n v="0"/>
    <n v="0"/>
    <n v="250"/>
    <m/>
  </r>
  <r>
    <s v="202412-I_E-SUA881230-SUAGUEIA22129329.xml"/>
    <s v="4.0"/>
    <s v="I"/>
    <s v="SUAGUEIA"/>
    <s v="22129329"/>
    <s v="SUAGUEIA22129329"/>
    <s v="80e1819b-65b5-4712-8e2f-c7d78a1b9bee"/>
    <s v="2024-12-17T15:00:46"/>
    <x v="11"/>
    <s v="2024"/>
    <x v="1"/>
    <x v="222"/>
    <x v="222"/>
    <s v="SCS160714Q78"/>
    <s v="SADCAL CONSULTORIA Y SOLUCIONES INTEGRALES"/>
    <s v="PUE"/>
    <s v="01"/>
    <s v="G03"/>
    <s v="MXN"/>
    <n v="1"/>
    <x v="0"/>
    <s v="|- Advanced Regular"/>
    <s v="432.59"/>
    <n v="432.59"/>
    <n v="421.31"/>
    <n v="0"/>
    <n v="0"/>
    <n v="0"/>
    <n v="67.41"/>
    <n v="11.28"/>
    <n v="0"/>
    <n v="0"/>
    <n v="0"/>
    <n v="0"/>
    <n v="500"/>
    <m/>
  </r>
  <r>
    <s v="202412-I_E-SUB910603-SBJAS64771.xml"/>
    <s v="4.0"/>
    <s v="I"/>
    <s v="SBJAS"/>
    <s v="64771"/>
    <s v="SBJAS64771"/>
    <s v="C23E69E1-803F-5AA7-8F0C-1BDEF7F6961F"/>
    <s v="2024-12-31T00:42:06"/>
    <x v="11"/>
    <s v="2024"/>
    <x v="0"/>
    <x v="22"/>
    <x v="22"/>
    <s v="SCS160714Q78"/>
    <s v="SADCAL CONSULTORIA Y SOLUCIONES INTEGRALES"/>
    <s v="PUE"/>
    <s v="04"/>
    <s v="G03"/>
    <s v="MXN"/>
    <n v="1"/>
    <x v="1"/>
    <s v="|- MAS BEBE MASKOKE DISTROLLER  |- PIJAMA NON STOP JUNIOR, EG, NAVY ESTAMP  |- PIJAMA NON STO, EG, GRIS OBSCURO JASPE"/>
    <s v="1376.73"/>
    <n v="1376.73"/>
    <n v="1307.8900000000001"/>
    <n v="0"/>
    <n v="0"/>
    <n v="0"/>
    <n v="209.26"/>
    <n v="0"/>
    <n v="0"/>
    <n v="0"/>
    <n v="0"/>
    <n v="0"/>
    <n v="1517.15"/>
    <m/>
  </r>
  <r>
    <s v="202412-I_E-SZO940811-ZW86265.xml"/>
    <s v="4.0"/>
    <s v="I"/>
    <s v="ZW"/>
    <s v="86265"/>
    <s v="ZW86265"/>
    <s v="e8261819-71b3-4258-8e18-1b753e6c57c3"/>
    <s v="2024-12-07T09:34:22"/>
    <x v="11"/>
    <s v="2024"/>
    <x v="1"/>
    <x v="223"/>
    <x v="223"/>
    <s v="SCS160714Q78"/>
    <s v="SADCAL CONSULTORIA Y SOLUCIONES INTEGRALES"/>
    <s v="PUE"/>
    <s v="01"/>
    <s v="G03"/>
    <s v="MXN"/>
    <n v="1"/>
    <x v="0"/>
    <s v="|- MAGNA"/>
    <s v="391.90"/>
    <n v="391.9"/>
    <n v="381"/>
    <n v="0"/>
    <n v="0"/>
    <n v="0"/>
    <n v="60.96"/>
    <n v="10.9"/>
    <n v="0"/>
    <n v="0"/>
    <n v="0"/>
    <n v="0"/>
    <n v="452.85999999999996"/>
    <m/>
  </r>
  <r>
    <s v="202412-I_E-TESE910628-LIC125.xml"/>
    <s v="4.0"/>
    <s v="I"/>
    <s v="LIC"/>
    <s v="125"/>
    <s v="LIC125"/>
    <s v="C2F3B0A6-D8DB-400D-956E-86F5AE836AE2"/>
    <s v="2024-12-14T14:31:03"/>
    <x v="11"/>
    <s v="2024"/>
    <x v="0"/>
    <x v="224"/>
    <x v="224"/>
    <s v="SCS160714Q78"/>
    <s v="SADCAL CONSULTORIA Y SOLUCIONES INTEGRALES"/>
    <s v="PUE"/>
    <s v="03"/>
    <s v="G03"/>
    <s v="MXN"/>
    <n v="1"/>
    <x v="1"/>
    <s v="|- COMISIONES DEL EJERCICIO 2024"/>
    <s v="65000.00"/>
    <n v="65000"/>
    <n v="65000"/>
    <n v="0"/>
    <n v="0"/>
    <n v="0"/>
    <n v="10400"/>
    <n v="0"/>
    <n v="0"/>
    <n v="0"/>
    <n v="0"/>
    <n v="0"/>
    <n v="75400"/>
    <m/>
  </r>
  <r>
    <s v="202412-I_E-TME840315-FMM130124120177982.xml"/>
    <s v="4.0"/>
    <s v="I"/>
    <s v="FMM"/>
    <s v="130124120177982"/>
    <s v="FMM130124120177982"/>
    <s v="b00c4d2a-ff56-4cb0-bb52-73622875c3ed"/>
    <s v="2024-12-25T17:47:39"/>
    <x v="11"/>
    <s v="2024"/>
    <x v="0"/>
    <x v="8"/>
    <x v="8"/>
    <s v="SCS160714Q78"/>
    <s v="SADCAL CONSULTORIA Y SOLUCIONES INTEGRALES"/>
    <s v="PPD"/>
    <s v="99"/>
    <s v="G03"/>
    <s v="MXN"/>
    <n v="1"/>
    <x v="1"/>
    <s v="|- Servicios de Telecomunicaciones"/>
    <s v="585.76"/>
    <n v="585.76"/>
    <n v="516.37"/>
    <n v="0"/>
    <n v="0"/>
    <n v="0"/>
    <n v="82.62"/>
    <n v="0"/>
    <n v="0"/>
    <n v="0"/>
    <n v="0"/>
    <n v="0"/>
    <n v="598.99"/>
    <m/>
  </r>
  <r>
    <s v="202412-I_E-TTB040915-AEC1403.xml"/>
    <s v="4.0"/>
    <s v="I"/>
    <s v="AEC"/>
    <s v="1403"/>
    <s v="AEC1403"/>
    <s v="62255E9A-C74D-11EF-B358-00155D012007"/>
    <s v="2024-12-31T02:01:02"/>
    <x v="11"/>
    <s v="2024"/>
    <x v="0"/>
    <x v="92"/>
    <x v="92"/>
    <s v="SCS160714Q78"/>
    <s v="SADCAL CONSULTORIA Y SOLUCIONES INTEGRALES"/>
    <s v="PUE"/>
    <s v="04"/>
    <s v="G03"/>
    <s v="MXN"/>
    <n v="1"/>
    <x v="1"/>
    <s v="|- Helado Magnum Almendras Holanda  |- Galletas Marianitas Nuez La Moderna  |- Yogurt Bebible Deslactosado Alpura  |- Servilletas Desechable Deluxe Cloudy  |- Bolsa Ecologica BBB  |- Helado Viennetta Capuccino Holanda  |- Aceite Soya Radora"/>
    <s v="409.67"/>
    <n v="409.67"/>
    <n v="43.97"/>
    <n v="0"/>
    <n v="0"/>
    <n v="372"/>
    <n v="7.04"/>
    <n v="0"/>
    <n v="0"/>
    <n v="0"/>
    <n v="0"/>
    <n v="0"/>
    <n v="423.01000000000005"/>
    <m/>
  </r>
  <r>
    <s v="202412-I_E-VACN620415-62910C.xml"/>
    <s v="4.0"/>
    <s v="I"/>
    <s v=""/>
    <s v=""/>
    <s v="62910C"/>
    <s v="62910C61-A5C0-4F48-99A5-A67CCD318E70"/>
    <s v="2024-12-12T23:32:58"/>
    <x v="11"/>
    <s v="2024"/>
    <x v="1"/>
    <x v="165"/>
    <x v="165"/>
    <s v="SCS160714Q78"/>
    <s v="SADCAL CONSULTORIA Y SOLUCIONES INTEGRALES"/>
    <s v="PUE"/>
    <s v="04"/>
    <s v="G03"/>
    <s v="MXN"/>
    <n v="1"/>
    <x v="0"/>
    <s v="|- SUSPENSION"/>
    <s v="500.00"/>
    <n v="500"/>
    <n v="500"/>
    <n v="0"/>
    <n v="0"/>
    <n v="0"/>
    <n v="80"/>
    <n v="0"/>
    <n v="0"/>
    <n v="0"/>
    <n v="0"/>
    <n v="0"/>
    <n v="580"/>
    <m/>
  </r>
  <r>
    <s v="202412-I_E-VACN620415-E90661.xml"/>
    <s v="4.0"/>
    <s v="I"/>
    <s v=""/>
    <s v=""/>
    <s v="E90661"/>
    <s v="E9066118-AA09-4CC3-8543-0722B1223D85"/>
    <s v="2024-12-12T23:28:41"/>
    <x v="11"/>
    <s v="2024"/>
    <x v="1"/>
    <x v="165"/>
    <x v="165"/>
    <s v="SCS160714Q78"/>
    <s v="SADCAL CONSULTORIA Y SOLUCIONES INTEGRALES"/>
    <s v="PUE"/>
    <s v="28"/>
    <s v="G03"/>
    <s v="MXN"/>
    <n v="1"/>
    <x v="0"/>
    <s v="|- SUSPENSION"/>
    <s v="1200.00"/>
    <n v="1200"/>
    <n v="1200"/>
    <n v="0"/>
    <n v="0"/>
    <n v="0"/>
    <n v="192"/>
    <n v="0"/>
    <n v="0"/>
    <n v="0"/>
    <n v="0"/>
    <n v="0"/>
    <n v="1392"/>
    <m/>
  </r>
  <r>
    <s v="202412-I_E-YUM970217-CFDIW61256.xml"/>
    <s v="4.0"/>
    <s v="I"/>
    <s v="CFDIW"/>
    <s v="61256"/>
    <s v="CFDIW61256"/>
    <s v="29B12D75-06AD-4A78-A3BA-57B0EBDFA204"/>
    <s v="2024-12-27T19:17:12"/>
    <x v="11"/>
    <s v="2024"/>
    <x v="1"/>
    <x v="225"/>
    <x v="225"/>
    <s v="SCS160714Q78"/>
    <s v="SADCAL CONSULTORIA Y SOLUCIONES INTEGRALES"/>
    <s v="PUE"/>
    <s v="01"/>
    <s v="G03"/>
    <s v="MXN"/>
    <n v="1"/>
    <x v="0"/>
    <s v="|- MAGNA"/>
    <s v="173.09"/>
    <n v="173.09"/>
    <n v="168.44"/>
    <n v="0"/>
    <n v="0"/>
    <n v="0"/>
    <n v="26.95"/>
    <n v="4.6500000000000004"/>
    <n v="0"/>
    <n v="0"/>
    <n v="0"/>
    <n v="0"/>
    <n v="200.04"/>
    <m/>
  </r>
  <r>
    <s v="202412-P_E-DLI931201-LWC4558595.xml"/>
    <s v="4.0"/>
    <s v="P"/>
    <s v="LWC"/>
    <s v="4558595"/>
    <s v="LWC4558595"/>
    <s v="3A8A0AEF-C8B2-5578-AAF7-075DEA481AA7"/>
    <s v="2024-12-03T12:03:39"/>
    <x v="11"/>
    <s v="2024"/>
    <x v="0"/>
    <x v="3"/>
    <x v="3"/>
    <s v="SCS160714Q78"/>
    <s v="SADCAL CONSULTORIA Y SOLUCIONES INTEGRALES"/>
    <s v=""/>
    <s v=""/>
    <s v="CP01"/>
    <s v="XXX"/>
    <n v="0"/>
    <x v="1"/>
    <s v="|- Pago"/>
    <s v="0"/>
    <n v="0"/>
    <n v="0"/>
    <n v="0"/>
    <n v="0"/>
    <n v="0"/>
    <n v="0"/>
    <n v="0"/>
    <n v="0"/>
    <n v="0"/>
    <n v="0"/>
    <n v="0"/>
    <n v="0"/>
    <m/>
  </r>
  <r>
    <s v="202412_I_E-74-3093319_202303110715.pdf"/>
    <s v="-"/>
    <s v="I"/>
    <s v="-"/>
    <s v="-"/>
    <s v="202303110715"/>
    <s v="-"/>
    <d v="2024-12-11T00:00:00"/>
    <x v="11"/>
    <n v="2024"/>
    <x v="1"/>
    <x v="0"/>
    <x v="0"/>
    <s v="SCS160714Q78"/>
    <s v="SADCAL CONSULTORIA Y SOLUCIONES INTEGRALES"/>
    <s v="-"/>
    <s v="04"/>
    <s v="-"/>
    <s v="MXN"/>
    <n v="1"/>
    <x v="0"/>
    <s v="|- 102620956 - IONOS VPS Windows XL"/>
    <n v="1680"/>
    <n v="1680"/>
    <n v="1448.28"/>
    <n v="0"/>
    <n v="0"/>
    <n v="0"/>
    <n v="231.72"/>
    <n v="0"/>
    <n v="0"/>
    <n v="0"/>
    <n v="0"/>
    <n v="0"/>
    <n v="231.72"/>
    <m/>
  </r>
  <r>
    <s v="202412_I_E-74-3093319_202303124660.pdf"/>
    <s v="-"/>
    <s v="I"/>
    <s v="-"/>
    <s v="-"/>
    <s v="202303124660"/>
    <s v="-"/>
    <d v="2024-12-22T00:00:00"/>
    <x v="11"/>
    <n v="2024"/>
    <x v="1"/>
    <x v="0"/>
    <x v="0"/>
    <s v="SCS160714Q78"/>
    <s v="SADCAL CONSULTORIA Y SOLUCIONES INTEGRALES"/>
    <s v="-"/>
    <s v="04"/>
    <s v="-"/>
    <s v="MXN"/>
    <n v="1"/>
    <x v="0"/>
    <s v="|- 101588902 - IONOS VPS Windows M"/>
    <n v="360"/>
    <n v="360"/>
    <n v="310.33999999999997"/>
    <n v="0"/>
    <n v="0"/>
    <n v="0"/>
    <n v="49.65"/>
    <n v="0"/>
    <n v="0"/>
    <n v="0"/>
    <n v="0"/>
    <n v="0"/>
    <n v="49.65"/>
    <m/>
  </r>
  <r>
    <s v="202412_I_E-ZVC110421C76_INV284874149.pdf"/>
    <s v="-"/>
    <s v="I"/>
    <s v="-"/>
    <s v="-"/>
    <s v="INV284874149"/>
    <s v="-"/>
    <d v="2024-12-13T00:00:00"/>
    <x v="11"/>
    <n v="2024"/>
    <x v="1"/>
    <x v="9"/>
    <x v="226"/>
    <s v="SCS160714Q78"/>
    <s v="SADCAL CONSULTORIA Y SOLUCIONES INTEGRALES"/>
    <s v="-"/>
    <s v="04"/>
    <s v="-"/>
    <s v="USD"/>
    <n v="20.2319"/>
    <x v="1"/>
    <s v="|- Zoom One Pro Monthly"/>
    <n v="15.99"/>
    <n v="323.51"/>
    <n v="323.51"/>
    <n v="0"/>
    <n v="0"/>
    <n v="0"/>
    <n v="51.76"/>
    <n v="0"/>
    <n v="0"/>
    <n v="0"/>
    <n v="0"/>
    <n v="0"/>
    <n v="375.27"/>
    <m/>
  </r>
  <r>
    <s v="202412_I_E-84-2805822_115885646174.pdf"/>
    <s v="-"/>
    <s v="I"/>
    <s v="-"/>
    <s v="-"/>
    <s v="115885646174"/>
    <s v="-"/>
    <d v="2024-12-03T00:00:00"/>
    <x v="11"/>
    <n v="2024"/>
    <x v="0"/>
    <x v="1"/>
    <x v="1"/>
    <s v="SCS160714Q78"/>
    <s v="SADCAL CONSULTORIA Y SOLUCIONES INTEGRALES"/>
    <s v="-"/>
    <s v="28"/>
    <s v="-"/>
    <s v="MXN"/>
    <n v="1"/>
    <x v="1"/>
    <s v="|- Coins"/>
    <n v="430.17"/>
    <n v="430.17"/>
    <n v="430.17"/>
    <n v="0"/>
    <n v="0"/>
    <n v="0"/>
    <n v="68.83"/>
    <n v="0"/>
    <n v="0"/>
    <n v="0"/>
    <n v="0"/>
    <n v="0"/>
    <n v="499"/>
    <m/>
  </r>
  <r>
    <s v="202412_I_E-84-2805822_128893664095.pdf"/>
    <s v="-"/>
    <s v="I"/>
    <s v="-"/>
    <s v="-"/>
    <s v="128893664095"/>
    <s v="-"/>
    <d v="2024-12-27T00:00:00"/>
    <x v="11"/>
    <n v="2024"/>
    <x v="0"/>
    <x v="1"/>
    <x v="1"/>
    <s v="SCS160714Q78"/>
    <s v="SADCAL CONSULTORIA Y SOLUCIONES INTEGRALES"/>
    <s v="-"/>
    <s v="28"/>
    <s v="-"/>
    <s v="MXN"/>
    <n v="1"/>
    <x v="1"/>
    <s v="|- Coins"/>
    <n v="430.17"/>
    <n v="430.17"/>
    <n v="430.17"/>
    <n v="0"/>
    <n v="0"/>
    <n v="0"/>
    <n v="68.83"/>
    <n v="0"/>
    <n v="0"/>
    <n v="0"/>
    <n v="0"/>
    <n v="0"/>
    <n v="499"/>
    <m/>
  </r>
  <r>
    <s v="202412_I_E-84-2805822_147892129050.pdf"/>
    <s v="-"/>
    <s v="I"/>
    <s v="-"/>
    <s v="-"/>
    <s v="147892129050"/>
    <s v="-"/>
    <d v="2024-12-13T00:00:00"/>
    <x v="11"/>
    <n v="2024"/>
    <x v="0"/>
    <x v="1"/>
    <x v="1"/>
    <s v="SCS160714Q78"/>
    <s v="SADCAL CONSULTORIA Y SOLUCIONES INTEGRALES"/>
    <s v="-"/>
    <s v="28"/>
    <s v="-"/>
    <s v="MXN"/>
    <n v="1"/>
    <x v="1"/>
    <s v="|- Coins"/>
    <n v="430.17"/>
    <n v="430.17"/>
    <n v="430.17"/>
    <n v="0"/>
    <n v="0"/>
    <n v="0"/>
    <n v="68.83"/>
    <n v="0"/>
    <n v="0"/>
    <n v="0"/>
    <n v="0"/>
    <n v="0"/>
    <n v="499"/>
    <m/>
  </r>
  <r>
    <s v="202412_I_E-364000_702-1258227495711230.pdf"/>
    <s v="-"/>
    <s v="I"/>
    <s v="-"/>
    <s v="-"/>
    <s v="702-1258227495711230"/>
    <s v="-"/>
    <d v="2024-12-23T00:00:00"/>
    <x v="11"/>
    <n v="2024"/>
    <x v="0"/>
    <x v="226"/>
    <x v="227"/>
    <s v="SCS160714Q78"/>
    <s v="SADCAL CONSULTORIA Y SOLUCIONES INTEGRALES"/>
    <s v="-"/>
    <s v="28"/>
    <s v="-"/>
    <s v="MXN"/>
    <n v="1"/>
    <x v="1"/>
    <s v="|- B0C242Z8TV"/>
    <n v="300.86"/>
    <n v="300.86"/>
    <n v="300.86"/>
    <n v="0"/>
    <n v="0"/>
    <n v="0"/>
    <n v="48.14"/>
    <n v="0"/>
    <n v="0"/>
    <n v="0"/>
    <n v="0"/>
    <n v="0"/>
    <n v="349"/>
    <m/>
  </r>
  <r>
    <s v="202412_I_E-AUL181102JQ7_MXN20241211103.pdf"/>
    <s v="-"/>
    <s v="I"/>
    <s v="-"/>
    <s v="-"/>
    <s v="MXN20241211103"/>
    <s v="-"/>
    <d v="2024-12-09T00:00:00"/>
    <x v="11"/>
    <n v="2024"/>
    <x v="0"/>
    <x v="227"/>
    <x v="228"/>
    <s v="SCS160714Q78"/>
    <s v="SADCAL CONSULTORIA Y SOLUCIONES INTEGRALES"/>
    <s v="-"/>
    <s v="28"/>
    <s v="-"/>
    <s v="MXN"/>
    <n v="1"/>
    <x v="1"/>
    <s v="|- Carcasa de Disco Duro"/>
    <n v="248.15"/>
    <n v="248.15"/>
    <n v="248.15"/>
    <n v="0"/>
    <n v="0"/>
    <n v="0"/>
    <n v="39.700000000000003"/>
    <n v="0"/>
    <n v="0"/>
    <n v="0"/>
    <n v="0"/>
    <n v="0"/>
    <n v="287.85000000000002"/>
    <m/>
  </r>
  <r>
    <s v="202412_I_E-TRII930112M80_702-3416857-0644259.pdf"/>
    <s v="-"/>
    <s v="I"/>
    <s v="-"/>
    <s v="-"/>
    <s v="0644259"/>
    <s v="-"/>
    <d v="2024-12-23T00:00:00"/>
    <x v="11"/>
    <n v="2024"/>
    <x v="0"/>
    <x v="228"/>
    <x v="229"/>
    <s v="SCS160714Q78"/>
    <s v="SADCAL CONSULTORIA Y SOLUCIONES INTEGRALES"/>
    <s v="-"/>
    <s v="28"/>
    <s v="-"/>
    <s v="MXN"/>
    <n v="1"/>
    <x v="1"/>
    <s v="|- Termo de Acero Inoxidable sin BPA"/>
    <n v="309.48"/>
    <n v="309.48"/>
    <n v="309.48"/>
    <n v="0"/>
    <n v="0"/>
    <n v="0"/>
    <n v="49.52"/>
    <n v="0"/>
    <n v="0"/>
    <n v="0"/>
    <n v="0"/>
    <n v="0"/>
    <n v="359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216CB5-9CE7-4F7C-8333-F5445FDF98A2}" name="TablaDinámica2" cacheId="14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S18" firstHeaderRow="1" firstDataRow="3" firstDataCol="1"/>
  <pivotFields count="29"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4">
        <item x="0"/>
        <item x="1"/>
        <item x="2"/>
        <item x="3"/>
        <item x="4"/>
        <item x="5"/>
        <item x="6"/>
        <item x="7"/>
        <item x="8"/>
        <item x="9"/>
        <item h="1" x="12"/>
        <item x="10"/>
        <item x="11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showAll="0"/>
    <pivotField showAll="0"/>
    <pivotField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dataField="1" numFmtId="165" showAll="0"/>
  </pivotFields>
  <rowFields count="1">
    <field x="8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1"/>
    </i>
    <i>
      <x v="12"/>
    </i>
    <i t="grand">
      <x/>
    </i>
  </rowItems>
  <colFields count="2">
    <field x="10"/>
    <field x="-2"/>
  </colFields>
  <colItems count="18">
    <i>
      <x/>
      <x/>
    </i>
    <i r="1" i="1">
      <x v="1"/>
    </i>
    <i r="1" i="2">
      <x v="2"/>
    </i>
    <i r="1" i="3">
      <x v="3"/>
    </i>
    <i r="1" i="4">
      <x v="4"/>
    </i>
    <i r="1" i="5">
      <x v="5"/>
    </i>
    <i>
      <x v="1"/>
      <x/>
    </i>
    <i r="1" i="1">
      <x v="1"/>
    </i>
    <i r="1" i="2">
      <x v="2"/>
    </i>
    <i r="1" i="3">
      <x v="3"/>
    </i>
    <i r="1" i="4">
      <x v="4"/>
    </i>
    <i r="1" i="5">
      <x v="5"/>
    </i>
    <i t="grand">
      <x/>
    </i>
    <i t="grand" i="1">
      <x/>
    </i>
    <i t="grand" i="2">
      <x/>
    </i>
    <i t="grand" i="3">
      <x/>
    </i>
    <i t="grand" i="4">
      <x/>
    </i>
    <i t="grand" i="5">
      <x/>
    </i>
  </colItems>
  <dataFields count="6">
    <dataField name="Suma de Importe 16%" fld="23" baseField="0" baseItem="0"/>
    <dataField name="Suma de Descuento" fld="24" baseField="0" baseItem="0"/>
    <dataField name="Suma de 0% y Exento" fld="25" baseField="0" baseItem="0"/>
    <dataField name="Suma de IVA" fld="26" baseField="0" baseItem="0"/>
    <dataField name="Suma de Ret. IVA" fld="27" baseField="0" baseItem="0"/>
    <dataField name="Suma de Total" fld="28" baseField="0" baseItem="0"/>
  </dataFields>
  <formats count="49">
    <format dxfId="101">
      <pivotArea outline="0" collapsedLevelsAreSubtotals="1" fieldPosition="0"/>
    </format>
    <format dxfId="100">
      <pivotArea outline="0" collapsedLevelsAreSubtotals="1" fieldPosition="0"/>
    </format>
    <format dxfId="99">
      <pivotArea dataOnly="0" labelOnly="1" fieldPosition="0">
        <references count="1">
          <reference field="10" count="1">
            <x v="0"/>
          </reference>
        </references>
      </pivotArea>
    </format>
    <format dxfId="98">
      <pivotArea dataOnly="0" labelOnly="1" fieldPosition="0">
        <references count="1">
          <reference field="10" count="1">
            <x v="0"/>
          </reference>
        </references>
      </pivotArea>
    </format>
    <format dxfId="97">
      <pivotArea dataOnly="0" labelOnly="1" fieldPosition="0">
        <references count="1">
          <reference field="10" count="1">
            <x v="0"/>
          </reference>
        </references>
      </pivotArea>
    </format>
    <format dxfId="96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0"/>
          </reference>
        </references>
      </pivotArea>
    </format>
    <format dxfId="95">
      <pivotArea dataOnly="0" labelOnly="1" fieldPosition="0">
        <references count="1">
          <reference field="10" count="1">
            <x v="0"/>
          </reference>
        </references>
      </pivotArea>
    </format>
    <format dxfId="94">
      <pivotArea dataOnly="0" labelOnly="1" fieldPosition="0">
        <references count="1">
          <reference field="10" count="1">
            <x v="1"/>
          </reference>
        </references>
      </pivotArea>
    </format>
    <format dxfId="93">
      <pivotArea dataOnly="0" labelOnly="1" fieldPosition="0">
        <references count="1">
          <reference field="10" count="1">
            <x v="1"/>
          </reference>
        </references>
      </pivotArea>
    </format>
    <format dxfId="92">
      <pivotArea dataOnly="0" labelOnly="1" fieldPosition="0">
        <references count="1">
          <reference field="10" count="1">
            <x v="1"/>
          </reference>
        </references>
      </pivotArea>
    </format>
    <format dxfId="91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1"/>
          </reference>
        </references>
      </pivotArea>
    </format>
    <format dxfId="90">
      <pivotArea type="origin" dataOnly="0" labelOnly="1" outline="0" fieldPosition="0"/>
    </format>
    <format dxfId="89">
      <pivotArea field="10" type="button" dataOnly="0" labelOnly="1" outline="0" axis="axisCol" fieldPosition="0"/>
    </format>
    <format dxfId="88">
      <pivotArea field="-2" type="button" dataOnly="0" labelOnly="1" outline="0" axis="axisCol" fieldPosition="1"/>
    </format>
    <format dxfId="87">
      <pivotArea type="topRight" dataOnly="0" labelOnly="1" outline="0" fieldPosition="0"/>
    </format>
    <format dxfId="86">
      <pivotArea field="8" type="button" dataOnly="0" labelOnly="1" outline="0" axis="axisRow" fieldPosition="0"/>
    </format>
    <format dxfId="85">
      <pivotArea dataOnly="0" labelOnly="1" fieldPosition="0">
        <references count="1">
          <reference field="10" count="0"/>
        </references>
      </pivotArea>
    </format>
    <format dxfId="84">
      <pivotArea field="10" dataOnly="0" labelOnly="1" grandCol="1" outline="0" axis="axisCol" fieldPosition="0">
        <references count="1">
          <reference field="4294967294" count="1" selected="0">
            <x v="0"/>
          </reference>
        </references>
      </pivotArea>
    </format>
    <format dxfId="83">
      <pivotArea field="10" dataOnly="0" labelOnly="1" grandCol="1" outline="0" axis="axisCol" fieldPosition="0">
        <references count="1">
          <reference field="4294967294" count="1" selected="0">
            <x v="1"/>
          </reference>
        </references>
      </pivotArea>
    </format>
    <format dxfId="82">
      <pivotArea field="10" dataOnly="0" labelOnly="1" grandCol="1" outline="0" axis="axisCol" fieldPosition="0">
        <references count="1">
          <reference field="4294967294" count="1" selected="0">
            <x v="2"/>
          </reference>
        </references>
      </pivotArea>
    </format>
    <format dxfId="81">
      <pivotArea field="10" dataOnly="0" labelOnly="1" grandCol="1" outline="0" axis="axisCol" fieldPosition="0">
        <references count="1">
          <reference field="4294967294" count="1" selected="0">
            <x v="3"/>
          </reference>
        </references>
      </pivotArea>
    </format>
    <format dxfId="80">
      <pivotArea field="10" dataOnly="0" labelOnly="1" grandCol="1" outline="0" axis="axisCol" fieldPosition="0">
        <references count="1">
          <reference field="4294967294" count="1" selected="0">
            <x v="4"/>
          </reference>
        </references>
      </pivotArea>
    </format>
    <format dxfId="79">
      <pivotArea field="10" dataOnly="0" labelOnly="1" grandCol="1" outline="0" axis="axisCol" fieldPosition="0">
        <references count="1">
          <reference field="4294967294" count="1" selected="0">
            <x v="5"/>
          </reference>
        </references>
      </pivotArea>
    </format>
    <format dxfId="78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0"/>
          </reference>
        </references>
      </pivotArea>
    </format>
    <format dxfId="77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1"/>
          </reference>
        </references>
      </pivotArea>
    </format>
    <format dxfId="76">
      <pivotArea type="origin" dataOnly="0" labelOnly="1" outline="0" fieldPosition="0"/>
    </format>
    <format dxfId="75">
      <pivotArea field="10" type="button" dataOnly="0" labelOnly="1" outline="0" axis="axisCol" fieldPosition="0"/>
    </format>
    <format dxfId="74">
      <pivotArea field="-2" type="button" dataOnly="0" labelOnly="1" outline="0" axis="axisCol" fieldPosition="1"/>
    </format>
    <format dxfId="73">
      <pivotArea type="topRight" dataOnly="0" labelOnly="1" outline="0" fieldPosition="0"/>
    </format>
    <format dxfId="72">
      <pivotArea field="8" type="button" dataOnly="0" labelOnly="1" outline="0" axis="axisRow" fieldPosition="0"/>
    </format>
    <format dxfId="71">
      <pivotArea dataOnly="0" labelOnly="1" fieldPosition="0">
        <references count="1">
          <reference field="10" count="0"/>
        </references>
      </pivotArea>
    </format>
    <format dxfId="70">
      <pivotArea field="10" dataOnly="0" labelOnly="1" grandCol="1" outline="0" axis="axisCol" fieldPosition="0">
        <references count="1">
          <reference field="4294967294" count="1" selected="0">
            <x v="0"/>
          </reference>
        </references>
      </pivotArea>
    </format>
    <format dxfId="69">
      <pivotArea field="10" dataOnly="0" labelOnly="1" grandCol="1" outline="0" axis="axisCol" fieldPosition="0">
        <references count="1">
          <reference field="4294967294" count="1" selected="0">
            <x v="1"/>
          </reference>
        </references>
      </pivotArea>
    </format>
    <format dxfId="68">
      <pivotArea field="10" dataOnly="0" labelOnly="1" grandCol="1" outline="0" axis="axisCol" fieldPosition="0">
        <references count="1">
          <reference field="4294967294" count="1" selected="0">
            <x v="2"/>
          </reference>
        </references>
      </pivotArea>
    </format>
    <format dxfId="67">
      <pivotArea field="10" dataOnly="0" labelOnly="1" grandCol="1" outline="0" axis="axisCol" fieldPosition="0">
        <references count="1">
          <reference field="4294967294" count="1" selected="0">
            <x v="3"/>
          </reference>
        </references>
      </pivotArea>
    </format>
    <format dxfId="66">
      <pivotArea field="10" dataOnly="0" labelOnly="1" grandCol="1" outline="0" axis="axisCol" fieldPosition="0">
        <references count="1">
          <reference field="4294967294" count="1" selected="0">
            <x v="4"/>
          </reference>
        </references>
      </pivotArea>
    </format>
    <format dxfId="65">
      <pivotArea field="10" dataOnly="0" labelOnly="1" grandCol="1" outline="0" axis="axisCol" fieldPosition="0">
        <references count="1">
          <reference field="4294967294" count="1" selected="0">
            <x v="5"/>
          </reference>
        </references>
      </pivotArea>
    </format>
    <format dxfId="64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0"/>
          </reference>
        </references>
      </pivotArea>
    </format>
    <format dxfId="63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1"/>
          </reference>
        </references>
      </pivotArea>
    </format>
    <format dxfId="62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0"/>
          </reference>
        </references>
      </pivotArea>
    </format>
    <format dxfId="61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1"/>
          </reference>
        </references>
      </pivotArea>
    </format>
    <format dxfId="60">
      <pivotArea field="10" dataOnly="0" labelOnly="1" grandCol="1" outline="0" axis="axisCol" fieldPosition="0">
        <references count="1">
          <reference field="4294967294" count="1" selected="0">
            <x v="0"/>
          </reference>
        </references>
      </pivotArea>
    </format>
    <format dxfId="59">
      <pivotArea field="10" dataOnly="0" labelOnly="1" grandCol="1" outline="0" axis="axisCol" fieldPosition="0">
        <references count="1">
          <reference field="4294967294" count="1" selected="0">
            <x v="1"/>
          </reference>
        </references>
      </pivotArea>
    </format>
    <format dxfId="58">
      <pivotArea field="10" dataOnly="0" labelOnly="1" grandCol="1" outline="0" axis="axisCol" fieldPosition="0">
        <references count="1">
          <reference field="4294967294" count="1" selected="0">
            <x v="2"/>
          </reference>
        </references>
      </pivotArea>
    </format>
    <format dxfId="57">
      <pivotArea field="10" dataOnly="0" labelOnly="1" grandCol="1" outline="0" axis="axisCol" fieldPosition="0">
        <references count="1">
          <reference field="4294967294" count="1" selected="0">
            <x v="3"/>
          </reference>
        </references>
      </pivotArea>
    </format>
    <format dxfId="56">
      <pivotArea field="10" dataOnly="0" labelOnly="1" grandCol="1" outline="0" axis="axisCol" fieldPosition="0">
        <references count="1">
          <reference field="4294967294" count="1" selected="0">
            <x v="4"/>
          </reference>
        </references>
      </pivotArea>
    </format>
    <format dxfId="55">
      <pivotArea field="10" dataOnly="0" labelOnly="1" grandCol="1" outline="0" axis="axisCol" fieldPosition="0">
        <references count="1">
          <reference field="4294967294" count="1" selected="0">
            <x v="5"/>
          </reference>
        </references>
      </pivotArea>
    </format>
    <format dxfId="54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0"/>
          </reference>
        </references>
      </pivotArea>
    </format>
    <format dxfId="53">
      <pivotArea dataOnly="0" labelOnly="1" outline="0" fieldPosition="0">
        <references count="2">
          <reference field="4294967294" count="6">
            <x v="0"/>
            <x v="1"/>
            <x v="2"/>
            <x v="3"/>
            <x v="4"/>
            <x v="5"/>
          </reference>
          <reference field="10" count="1" selected="0">
            <x v="1"/>
          </reference>
        </references>
      </pivotArea>
    </format>
  </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3D02FF-ACC8-467E-B013-E7E2C033CDA3}" name="TablaDinámica1" cacheId="1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Y18" firstHeaderRow="1" firstDataRow="3" firstDataCol="1"/>
  <pivotFields count="36"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Col" showAll="0">
      <items count="3">
        <item x="0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showAll="0"/>
    <pivotField showAll="0"/>
    <pivotField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dataField="1" numFmtId="165" showAll="0"/>
    <pivotField numFmtId="165" showAll="0"/>
    <pivotField numFmtId="165" showAll="0"/>
    <pivotField dataField="1" numFmtId="165" showAll="0"/>
    <pivotField showAll="0"/>
  </pivotFields>
  <rowFields count="1">
    <field x="8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2">
    <field x="10"/>
    <field x="-2"/>
  </colFields>
  <colItems count="24">
    <i>
      <x/>
      <x/>
    </i>
    <i r="1" i="1">
      <x v="1"/>
    </i>
    <i r="1" i="2">
      <x v="2"/>
    </i>
    <i r="1" i="3">
      <x v="3"/>
    </i>
    <i r="1" i="4">
      <x v="4"/>
    </i>
    <i r="1" i="5">
      <x v="5"/>
    </i>
    <i r="1" i="6">
      <x v="6"/>
    </i>
    <i r="1" i="7">
      <x v="7"/>
    </i>
    <i>
      <x v="1"/>
      <x/>
    </i>
    <i r="1" i="1">
      <x v="1"/>
    </i>
    <i r="1" i="2">
      <x v="2"/>
    </i>
    <i r="1" i="3">
      <x v="3"/>
    </i>
    <i r="1" i="4">
      <x v="4"/>
    </i>
    <i r="1" i="5">
      <x v="5"/>
    </i>
    <i r="1" i="6">
      <x v="6"/>
    </i>
    <i r="1" i="7">
      <x v="7"/>
    </i>
    <i t="grand">
      <x/>
    </i>
    <i t="grand" i="1">
      <x/>
    </i>
    <i t="grand" i="2">
      <x/>
    </i>
    <i t="grand" i="3">
      <x/>
    </i>
    <i t="grand" i="4">
      <x/>
    </i>
    <i t="grand" i="5">
      <x/>
    </i>
    <i t="grand" i="6">
      <x/>
    </i>
    <i t="grand" i="7">
      <x/>
    </i>
  </colItems>
  <dataFields count="8">
    <dataField name="Base al 16%" fld="24" baseField="8" baseItem="0" numFmtId="165"/>
    <dataField name="Base al 8%" fld="25" baseField="8" baseItem="0" numFmtId="165"/>
    <dataField name="Base al 0%" fld="27" baseField="8" baseItem="3" numFmtId="165"/>
    <dataField name="Tasa Exenta" fld="29" baseField="8" baseItem="0" numFmtId="165"/>
    <dataField name="Total de IVA" fld="28" baseField="8" baseItem="0" numFmtId="165"/>
    <dataField name="Retención de ISR" fld="30" baseField="8" baseItem="0" numFmtId="165"/>
    <dataField name="Retención de IVA" fld="31" baseField="8" baseItem="0" numFmtId="165"/>
    <dataField name="Final" fld="34" baseField="8" baseItem="6" numFmtId="165"/>
  </dataFields>
  <formats count="50">
    <format dxfId="52">
      <pivotArea dataOnly="0" labelOnly="1" fieldPosition="0">
        <references count="1">
          <reference field="10" count="0"/>
        </references>
      </pivotArea>
    </format>
    <format dxfId="51">
      <pivotArea dataOnly="0" labelOnly="1" grandCol="1" outline="0" fieldPosition="0"/>
    </format>
    <format dxfId="50">
      <pivotArea dataOnly="0" labelOnly="1" fieldPosition="0">
        <references count="1">
          <reference field="10" count="0"/>
        </references>
      </pivotArea>
    </format>
    <format dxfId="49">
      <pivotArea dataOnly="0" labelOnly="1" grandCol="1" outline="0" fieldPosition="0"/>
    </format>
    <format dxfId="48">
      <pivotArea outline="0" collapsedLevelsAreSubtotals="1" fieldPosition="0"/>
    </format>
    <format dxfId="47">
      <pivotArea dataOnly="0" labelOnly="1" fieldPosition="0">
        <references count="1">
          <reference field="10" count="1">
            <x v="1"/>
          </reference>
        </references>
      </pivotArea>
    </format>
    <format dxfId="46">
      <pivotArea dataOnly="0" labelOnly="1" fieldPosition="0">
        <references count="1">
          <reference field="10" count="1">
            <x v="1"/>
          </reference>
        </references>
      </pivotArea>
    </format>
    <format dxfId="45">
      <pivotArea dataOnly="0" labelOnly="1" fieldPosition="0">
        <references count="1">
          <reference field="10" count="1">
            <x v="1"/>
          </reference>
        </references>
      </pivotArea>
    </format>
    <format dxfId="44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43">
      <pivotArea field="10" dataOnly="0" labelOnly="1" grandCol="1" outline="0" axis="axisCol" fieldPosition="0">
        <references count="1">
          <reference field="4294967294" count="1" selected="0">
            <x v="0"/>
          </reference>
        </references>
      </pivotArea>
    </format>
    <format dxfId="42">
      <pivotArea field="10" dataOnly="0" labelOnly="1" grandCol="1" outline="0" axis="axisCol" fieldPosition="0">
        <references count="1">
          <reference field="4294967294" count="1" selected="0">
            <x v="1"/>
          </reference>
        </references>
      </pivotArea>
    </format>
    <format dxfId="41">
      <pivotArea field="10" dataOnly="0" labelOnly="1" grandCol="1" outline="0" axis="axisCol" fieldPosition="0">
        <references count="1">
          <reference field="4294967294" count="1" selected="0">
            <x v="2"/>
          </reference>
        </references>
      </pivotArea>
    </format>
    <format dxfId="40">
      <pivotArea field="10" dataOnly="0" labelOnly="1" grandCol="1" outline="0" axis="axisCol" fieldPosition="0">
        <references count="1">
          <reference field="4294967294" count="1" selected="0">
            <x v="3"/>
          </reference>
        </references>
      </pivotArea>
    </format>
    <format dxfId="39">
      <pivotArea field="10" dataOnly="0" labelOnly="1" grandCol="1" outline="0" axis="axisCol" fieldPosition="0">
        <references count="1">
          <reference field="4294967294" count="1" selected="0">
            <x v="4"/>
          </reference>
        </references>
      </pivotArea>
    </format>
    <format dxfId="38">
      <pivotArea field="10" dataOnly="0" labelOnly="1" grandCol="1" outline="0" axis="axisCol" fieldPosition="0">
        <references count="1">
          <reference field="4294967294" count="1" selected="0">
            <x v="5"/>
          </reference>
        </references>
      </pivotArea>
    </format>
    <format dxfId="37">
      <pivotArea field="10" dataOnly="0" labelOnly="1" grandCol="1" outline="0" axis="axisCol" fieldPosition="0">
        <references count="1">
          <reference field="4294967294" count="1" selected="0">
            <x v="6"/>
          </reference>
        </references>
      </pivotArea>
    </format>
    <format dxfId="36">
      <pivotArea field="10" dataOnly="0" labelOnly="1" grandCol="1" outline="0" axis="axisCol" fieldPosition="0">
        <references count="1">
          <reference field="4294967294" count="1" selected="0">
            <x v="7"/>
          </reference>
        </references>
      </pivotArea>
    </format>
    <format dxfId="35">
      <pivotArea type="all" dataOnly="0" outline="0" fieldPosition="0"/>
    </format>
    <format dxfId="34">
      <pivotArea outline="0" collapsedLevelsAreSubtotals="1" fieldPosition="0"/>
    </format>
    <format dxfId="33">
      <pivotArea type="origin" dataOnly="0" labelOnly="1" outline="0" fieldPosition="0"/>
    </format>
    <format dxfId="32">
      <pivotArea field="10" type="button" dataOnly="0" labelOnly="1" outline="0" axis="axisCol" fieldPosition="0"/>
    </format>
    <format dxfId="31">
      <pivotArea field="-2" type="button" dataOnly="0" labelOnly="1" outline="0" axis="axisCol" fieldPosition="1"/>
    </format>
    <format dxfId="30">
      <pivotArea type="topRight" dataOnly="0" labelOnly="1" outline="0" fieldPosition="0"/>
    </format>
    <format dxfId="29">
      <pivotArea field="8" type="button" dataOnly="0" labelOnly="1" outline="0" axis="axisRow" fieldPosition="0"/>
    </format>
    <format dxfId="28">
      <pivotArea dataOnly="0" labelOnly="1" fieldPosition="0">
        <references count="1">
          <reference field="8" count="0"/>
        </references>
      </pivotArea>
    </format>
    <format dxfId="27">
      <pivotArea dataOnly="0" labelOnly="1" grandRow="1" outline="0" fieldPosition="0"/>
    </format>
    <format dxfId="26">
      <pivotArea dataOnly="0" labelOnly="1" fieldPosition="0">
        <references count="1">
          <reference field="10" count="0"/>
        </references>
      </pivotArea>
    </format>
    <format dxfId="25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24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23">
      <pivotArea dataOnly="0" labelOnly="1" fieldPosition="0">
        <references count="1">
          <reference field="10" count="1">
            <x v="0"/>
          </reference>
        </references>
      </pivotArea>
    </format>
    <format dxfId="22">
      <pivotArea dataOnly="0" labelOnly="1" fieldPosition="0">
        <references count="1">
          <reference field="10" count="1">
            <x v="0"/>
          </reference>
        </references>
      </pivotArea>
    </format>
    <format dxfId="21">
      <pivotArea dataOnly="0" labelOnly="1" fieldPosition="0">
        <references count="1">
          <reference field="10" count="1">
            <x v="1"/>
          </reference>
        </references>
      </pivotArea>
    </format>
    <format dxfId="20">
      <pivotArea field="10" dataOnly="0" labelOnly="1" grandCol="1" outline="0" axis="axisCol" fieldPosition="0">
        <references count="1">
          <reference field="4294967294" count="1" selected="0">
            <x v="0"/>
          </reference>
        </references>
      </pivotArea>
    </format>
    <format dxfId="19">
      <pivotArea field="10" dataOnly="0" labelOnly="1" grandCol="1" outline="0" axis="axisCol" fieldPosition="0">
        <references count="1">
          <reference field="4294967294" count="1" selected="0">
            <x v="1"/>
          </reference>
        </references>
      </pivotArea>
    </format>
    <format dxfId="18">
      <pivotArea field="10" dataOnly="0" labelOnly="1" grandCol="1" outline="0" axis="axisCol" fieldPosition="0">
        <references count="1">
          <reference field="4294967294" count="1" selected="0">
            <x v="2"/>
          </reference>
        </references>
      </pivotArea>
    </format>
    <format dxfId="17">
      <pivotArea field="10" dataOnly="0" labelOnly="1" grandCol="1" outline="0" axis="axisCol" fieldPosition="0">
        <references count="1">
          <reference field="4294967294" count="1" selected="0">
            <x v="3"/>
          </reference>
        </references>
      </pivotArea>
    </format>
    <format dxfId="16">
      <pivotArea field="10" dataOnly="0" labelOnly="1" grandCol="1" outline="0" axis="axisCol" fieldPosition="0">
        <references count="1">
          <reference field="4294967294" count="1" selected="0">
            <x v="4"/>
          </reference>
        </references>
      </pivotArea>
    </format>
    <format dxfId="15">
      <pivotArea field="10" dataOnly="0" labelOnly="1" grandCol="1" outline="0" axis="axisCol" fieldPosition="0">
        <references count="1">
          <reference field="4294967294" count="1" selected="0">
            <x v="5"/>
          </reference>
        </references>
      </pivotArea>
    </format>
    <format dxfId="14">
      <pivotArea field="10" dataOnly="0" labelOnly="1" grandCol="1" outline="0" axis="axisCol" fieldPosition="0">
        <references count="1">
          <reference field="4294967294" count="1" selected="0">
            <x v="6"/>
          </reference>
        </references>
      </pivotArea>
    </format>
    <format dxfId="13">
      <pivotArea field="10" dataOnly="0" labelOnly="1" grandCol="1" outline="0" axis="axisCol" fieldPosition="0">
        <references count="1">
          <reference field="4294967294" count="1" selected="0">
            <x v="7"/>
          </reference>
        </references>
      </pivotArea>
    </format>
    <format dxfId="12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11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10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9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8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7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6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5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0"/>
          </reference>
        </references>
      </pivotArea>
    </format>
    <format dxfId="4">
      <pivotArea dataOnly="0" labelOnly="1" outline="0" fieldPosition="0">
        <references count="2">
          <reference field="4294967294" count="8">
            <x v="0"/>
            <x v="1"/>
            <x v="2"/>
            <x v="3"/>
            <x v="4"/>
            <x v="5"/>
            <x v="6"/>
            <x v="7"/>
          </reference>
          <reference field="10" count="1" selected="0">
            <x v="1"/>
          </reference>
        </references>
      </pivotArea>
    </format>
    <format dxfId="3">
      <pivotArea field="10" type="button" dataOnly="0" labelOnly="1" outline="0" axis="axisCol" fieldPosition="0"/>
    </format>
  </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A45AB7A-BD9C-4EA0-A1D2-07D20633DEDE}" name="TablaDinámica1" cacheId="1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N10" firstHeaderRow="1" firstDataRow="3" firstDataCol="1"/>
  <pivotFields count="36">
    <pivotField showAll="0"/>
    <pivotField showAll="0"/>
    <pivotField showAll="0"/>
    <pivotField showAll="0"/>
    <pivotField showAll="0"/>
    <pivotField showAll="0"/>
    <pivotField showAll="0"/>
    <pivotField showAll="0"/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axis="axisRow" showAll="0">
      <items count="6">
        <item x="0"/>
        <item x="2"/>
        <item x="3"/>
        <item x="1"/>
        <item m="1" x="4"/>
        <item t="default"/>
      </items>
    </pivotField>
    <pivotField showAll="0"/>
    <pivotField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  <pivotField numFmtId="165" showAll="0"/>
    <pivotField dataField="1" numFmtId="165" showAll="0"/>
    <pivotField numFmtId="165" showAll="0"/>
    <pivotField numFmtId="165" showAll="0"/>
    <pivotField numFmtId="165" showAll="0"/>
    <pivotField numFmtId="165" showAll="0"/>
    <pivotField numFmtId="165" showAll="0"/>
    <pivotField dataField="1" showAll="0"/>
  </pivotFields>
  <rowFields count="1">
    <field x="20"/>
  </rowFields>
  <rowItems count="5">
    <i>
      <x/>
    </i>
    <i>
      <x v="1"/>
    </i>
    <i>
      <x v="2"/>
    </i>
    <i>
      <x v="3"/>
    </i>
    <i t="grand">
      <x/>
    </i>
  </rowItems>
  <colFields count="2">
    <field x="8"/>
    <field x="-2"/>
  </colFields>
  <colItems count="65">
    <i>
      <x/>
      <x/>
    </i>
    <i r="1" i="1">
      <x v="1"/>
    </i>
    <i r="1" i="2">
      <x v="2"/>
    </i>
    <i r="1" i="3">
      <x v="3"/>
    </i>
    <i r="1" i="4">
      <x v="4"/>
    </i>
    <i>
      <x v="1"/>
      <x/>
    </i>
    <i r="1" i="1">
      <x v="1"/>
    </i>
    <i r="1" i="2">
      <x v="2"/>
    </i>
    <i r="1" i="3">
      <x v="3"/>
    </i>
    <i r="1" i="4">
      <x v="4"/>
    </i>
    <i>
      <x v="2"/>
      <x/>
    </i>
    <i r="1" i="1">
      <x v="1"/>
    </i>
    <i r="1" i="2">
      <x v="2"/>
    </i>
    <i r="1" i="3">
      <x v="3"/>
    </i>
    <i r="1" i="4">
      <x v="4"/>
    </i>
    <i>
      <x v="3"/>
      <x/>
    </i>
    <i r="1" i="1">
      <x v="1"/>
    </i>
    <i r="1" i="2">
      <x v="2"/>
    </i>
    <i r="1" i="3">
      <x v="3"/>
    </i>
    <i r="1" i="4">
      <x v="4"/>
    </i>
    <i>
      <x v="4"/>
      <x/>
    </i>
    <i r="1" i="1">
      <x v="1"/>
    </i>
    <i r="1" i="2">
      <x v="2"/>
    </i>
    <i r="1" i="3">
      <x v="3"/>
    </i>
    <i r="1" i="4">
      <x v="4"/>
    </i>
    <i>
      <x v="5"/>
      <x/>
    </i>
    <i r="1" i="1">
      <x v="1"/>
    </i>
    <i r="1" i="2">
      <x v="2"/>
    </i>
    <i r="1" i="3">
      <x v="3"/>
    </i>
    <i r="1" i="4">
      <x v="4"/>
    </i>
    <i>
      <x v="6"/>
      <x/>
    </i>
    <i r="1" i="1">
      <x v="1"/>
    </i>
    <i r="1" i="2">
      <x v="2"/>
    </i>
    <i r="1" i="3">
      <x v="3"/>
    </i>
    <i r="1" i="4">
      <x v="4"/>
    </i>
    <i>
      <x v="7"/>
      <x/>
    </i>
    <i r="1" i="1">
      <x v="1"/>
    </i>
    <i r="1" i="2">
      <x v="2"/>
    </i>
    <i r="1" i="3">
      <x v="3"/>
    </i>
    <i r="1" i="4">
      <x v="4"/>
    </i>
    <i>
      <x v="8"/>
      <x/>
    </i>
    <i r="1" i="1">
      <x v="1"/>
    </i>
    <i r="1" i="2">
      <x v="2"/>
    </i>
    <i r="1" i="3">
      <x v="3"/>
    </i>
    <i r="1" i="4">
      <x v="4"/>
    </i>
    <i>
      <x v="9"/>
      <x/>
    </i>
    <i r="1" i="1">
      <x v="1"/>
    </i>
    <i r="1" i="2">
      <x v="2"/>
    </i>
    <i r="1" i="3">
      <x v="3"/>
    </i>
    <i r="1" i="4">
      <x v="4"/>
    </i>
    <i>
      <x v="10"/>
      <x/>
    </i>
    <i r="1" i="1">
      <x v="1"/>
    </i>
    <i r="1" i="2">
      <x v="2"/>
    </i>
    <i r="1" i="3">
      <x v="3"/>
    </i>
    <i r="1" i="4">
      <x v="4"/>
    </i>
    <i>
      <x v="11"/>
      <x/>
    </i>
    <i r="1" i="1">
      <x v="1"/>
    </i>
    <i r="1" i="2">
      <x v="2"/>
    </i>
    <i r="1" i="3">
      <x v="3"/>
    </i>
    <i r="1" i="4">
      <x v="4"/>
    </i>
    <i t="grand">
      <x/>
    </i>
    <i t="grand" i="1">
      <x/>
    </i>
    <i t="grand" i="2">
      <x/>
    </i>
    <i t="grand" i="3">
      <x/>
    </i>
    <i t="grand" i="4">
      <x/>
    </i>
  </colItems>
  <dataFields count="5">
    <dataField name="Suma de Importe 16%" fld="24" baseField="0" baseItem="0" numFmtId="165"/>
    <dataField name="Suma de Importe 8%" fld="25" baseField="0" baseItem="0" numFmtId="165"/>
    <dataField name="Suma de Base Tasa 0%" fld="27" baseField="0" baseItem="0" numFmtId="165"/>
    <dataField name="Suma de Base Exenta" fld="29" baseField="0" baseItem="0" numFmtId="165"/>
    <dataField name="Suma de No deducibles" fld="35" baseField="0" baseItem="0"/>
  </dataFields>
  <formats count="1">
    <format dxfId="2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E48126A-DCD9-426E-88C0-7A7773AAC9FD}" name="TablaDinámica2" cacheId="1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G16" firstHeaderRow="0" firstDataRow="1" firstDataCol="1"/>
  <pivotFields count="36"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3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t="default" sd="0"/>
      </items>
    </pivotField>
    <pivotField showAll="0"/>
    <pivotField showAll="0"/>
    <pivotField axis="axisRow" showAll="0">
      <items count="230">
        <item sd="0" x="226"/>
        <item x="0"/>
        <item sd="0" x="1"/>
        <item x="166"/>
        <item x="39"/>
        <item x="24"/>
        <item x="62"/>
        <item sd="0" x="94"/>
        <item sd="0" x="208"/>
        <item x="167"/>
        <item x="10"/>
        <item sd="0" x="2"/>
        <item x="40"/>
        <item x="168"/>
        <item x="11"/>
        <item x="63"/>
        <item sd="0" x="187"/>
        <item sd="0" x="227"/>
        <item x="95"/>
        <item x="25"/>
        <item sd="0" x="188"/>
        <item x="149"/>
        <item sd="0" x="12"/>
        <item x="134"/>
        <item sd="0" x="189"/>
        <item x="96"/>
        <item x="64"/>
        <item x="65"/>
        <item sd="0" x="190"/>
        <item x="66"/>
        <item sd="0" x="135"/>
        <item sd="0" x="67"/>
        <item sd="0" x="209"/>
        <item sd="0" x="191"/>
        <item x="113"/>
        <item x="68"/>
        <item x="150"/>
        <item x="69"/>
        <item x="97"/>
        <item sd="0" x="151"/>
        <item x="70"/>
        <item x="26"/>
        <item x="71"/>
        <item x="27"/>
        <item sd="0" x="210"/>
        <item x="72"/>
        <item x="13"/>
        <item sd="0" x="28"/>
        <item sd="0" x="98"/>
        <item x="73"/>
        <item x="74"/>
        <item x="14"/>
        <item sd="0" x="29"/>
        <item sd="0" x="192"/>
        <item x="169"/>
        <item sd="0" x="193"/>
        <item sd="0" x="75"/>
        <item sd="0" x="194"/>
        <item x="152"/>
        <item x="170"/>
        <item x="76"/>
        <item x="114"/>
        <item sd="0" x="3"/>
        <item sd="0" x="136"/>
        <item sd="0" x="195"/>
        <item x="171"/>
        <item x="41"/>
        <item sd="0" x="172"/>
        <item sd="0" x="211"/>
        <item sd="0" x="196"/>
        <item x="77"/>
        <item x="42"/>
        <item sd="0" x="212"/>
        <item sd="0" x="15"/>
        <item x="78"/>
        <item x="115"/>
        <item x="153"/>
        <item x="116"/>
        <item sd="0" x="43"/>
        <item x="117"/>
        <item x="30"/>
        <item x="16"/>
        <item sd="0" x="213"/>
        <item x="118"/>
        <item x="79"/>
        <item x="31"/>
        <item x="154"/>
        <item sd="0" x="99"/>
        <item x="173"/>
        <item x="155"/>
        <item sd="0" x="174"/>
        <item x="137"/>
        <item sd="0" x="197"/>
        <item x="119"/>
        <item x="175"/>
        <item x="120"/>
        <item x="32"/>
        <item x="80"/>
        <item x="81"/>
        <item x="44"/>
        <item sd="0" x="214"/>
        <item x="156"/>
        <item sd="0" x="4"/>
        <item x="45"/>
        <item sd="0" x="198"/>
        <item x="157"/>
        <item x="17"/>
        <item x="18"/>
        <item x="46"/>
        <item sd="0" x="215"/>
        <item x="47"/>
        <item x="100"/>
        <item x="121"/>
        <item sd="0" x="216"/>
        <item x="101"/>
        <item sd="0" x="48"/>
        <item x="138"/>
        <item x="102"/>
        <item x="49"/>
        <item x="103"/>
        <item x="139"/>
        <item sd="0" x="122"/>
        <item x="104"/>
        <item x="50"/>
        <item x="33"/>
        <item sd="0" x="199"/>
        <item x="82"/>
        <item x="123"/>
        <item sd="0" x="200"/>
        <item x="105"/>
        <item x="158"/>
        <item x="140"/>
        <item x="124"/>
        <item sd="0" x="217"/>
        <item x="159"/>
        <item sd="0" x="141"/>
        <item sd="0" x="5"/>
        <item sd="0" x="201"/>
        <item x="142"/>
        <item x="106"/>
        <item x="160"/>
        <item x="83"/>
        <item sd="0" x="6"/>
        <item x="84"/>
        <item x="161"/>
        <item x="107"/>
        <item sd="0" x="85"/>
        <item x="34"/>
        <item x="51"/>
        <item sd="0" x="52"/>
        <item x="162"/>
        <item x="108"/>
        <item x="176"/>
        <item x="19"/>
        <item x="53"/>
        <item x="125"/>
        <item x="86"/>
        <item x="112"/>
        <item x="126"/>
        <item x="143"/>
        <item sd="0" x="163"/>
        <item x="127"/>
        <item x="144"/>
        <item sd="0" x="202"/>
        <item x="87"/>
        <item sd="0" x="20"/>
        <item x="88"/>
        <item x="35"/>
        <item sd="0" x="54"/>
        <item sd="0" x="55"/>
        <item x="128"/>
        <item x="56"/>
        <item sd="0" x="129"/>
        <item x="177"/>
        <item x="109"/>
        <item x="164"/>
        <item x="110"/>
        <item x="89"/>
        <item sd="0" x="203"/>
        <item x="178"/>
        <item x="130"/>
        <item sd="0" x="145"/>
        <item x="7"/>
        <item sd="0" x="218"/>
        <item sd="0" x="146"/>
        <item sd="0" x="57"/>
        <item x="179"/>
        <item sd="0" x="219"/>
        <item x="180"/>
        <item sd="0" x="220"/>
        <item x="131"/>
        <item x="181"/>
        <item sd="0" x="36"/>
        <item x="182"/>
        <item sd="0" x="21"/>
        <item x="90"/>
        <item sd="0" x="204"/>
        <item sd="0" x="205"/>
        <item x="147"/>
        <item sd="0" x="221"/>
        <item x="58"/>
        <item sd="0" x="206"/>
        <item sd="0" x="183"/>
        <item sd="0" x="222"/>
        <item sd="0" x="22"/>
        <item sd="0" x="223"/>
        <item x="37"/>
        <item x="91"/>
        <item sd="0" x="59"/>
        <item x="23"/>
        <item x="132"/>
        <item sd="0" x="224"/>
        <item x="60"/>
        <item sd="0" x="8"/>
        <item sd="0" x="228"/>
        <item sd="0" x="92"/>
        <item x="93"/>
        <item x="184"/>
        <item sd="0" x="165"/>
        <item x="185"/>
        <item x="148"/>
        <item sd="0" x="207"/>
        <item sd="0" x="225"/>
        <item x="38"/>
        <item x="61"/>
        <item x="186"/>
        <item x="111"/>
        <item x="133"/>
        <item sd="0" x="9"/>
        <item t="default"/>
      </items>
    </pivotField>
    <pivotField axis="axisRow" showAll="0">
      <items count="231">
        <item x="207"/>
        <item x="109"/>
        <item x="31"/>
        <item x="10"/>
        <item x="170"/>
        <item x="187"/>
        <item x="217"/>
        <item x="81"/>
        <item x="228"/>
        <item x="166"/>
        <item x="189"/>
        <item x="1"/>
        <item x="126"/>
        <item x="62"/>
        <item x="11"/>
        <item x="63"/>
        <item x="40"/>
        <item x="12"/>
        <item x="229"/>
        <item x="188"/>
        <item x="84"/>
        <item x="134"/>
        <item x="149"/>
        <item x="209"/>
        <item x="169"/>
        <item x="98"/>
        <item x="175"/>
        <item x="218"/>
        <item x="193"/>
        <item x="68"/>
        <item x="13"/>
        <item x="70"/>
        <item x="74"/>
        <item x="67"/>
        <item x="152"/>
        <item x="96"/>
        <item x="26"/>
        <item x="71"/>
        <item x="97"/>
        <item x="192"/>
        <item x="194"/>
        <item x="191"/>
        <item x="37"/>
        <item x="64"/>
        <item x="66"/>
        <item x="72"/>
        <item x="28"/>
        <item x="14"/>
        <item x="113"/>
        <item x="210"/>
        <item x="150"/>
        <item x="29"/>
        <item x="75"/>
        <item x="27"/>
        <item x="167"/>
        <item x="143"/>
        <item x="124"/>
        <item x="136"/>
        <item x="121"/>
        <item x="76"/>
        <item x="114"/>
        <item x="3"/>
        <item x="112"/>
        <item x="171"/>
        <item x="195"/>
        <item x="154"/>
        <item x="103"/>
        <item x="162"/>
        <item x="52"/>
        <item x="41"/>
        <item x="47"/>
        <item x="88"/>
        <item x="24"/>
        <item x="224"/>
        <item x="45"/>
        <item x="54"/>
        <item x="118"/>
        <item x="196"/>
        <item x="211"/>
        <item x="172"/>
        <item x="77"/>
        <item x="216"/>
        <item x="23"/>
        <item x="16"/>
        <item x="30"/>
        <item x="212"/>
        <item x="15"/>
        <item x="144"/>
        <item x="42"/>
        <item x="115"/>
        <item x="117"/>
        <item x="153"/>
        <item x="43"/>
        <item x="185"/>
        <item x="44"/>
        <item x="137"/>
        <item x="213"/>
        <item x="119"/>
        <item x="174"/>
        <item x="99"/>
        <item x="173"/>
        <item x="155"/>
        <item x="197"/>
        <item x="120"/>
        <item x="80"/>
        <item x="60"/>
        <item x="32"/>
        <item x="182"/>
        <item x="157"/>
        <item x="4"/>
        <item x="17"/>
        <item x="46"/>
        <item x="198"/>
        <item x="18"/>
        <item x="0"/>
        <item x="215"/>
        <item x="122"/>
        <item x="100"/>
        <item x="95"/>
        <item x="151"/>
        <item x="33"/>
        <item x="181"/>
        <item x="156"/>
        <item x="49"/>
        <item x="87"/>
        <item x="73"/>
        <item x="82"/>
        <item x="101"/>
        <item x="102"/>
        <item x="48"/>
        <item x="138"/>
        <item x="227"/>
        <item x="61"/>
        <item x="123"/>
        <item x="208"/>
        <item x="190"/>
        <item x="135"/>
        <item x="163"/>
        <item x="202"/>
        <item x="125"/>
        <item x="69"/>
        <item x="53"/>
        <item x="104"/>
        <item x="199"/>
        <item x="105"/>
        <item x="200"/>
        <item x="140"/>
        <item x="65"/>
        <item x="50"/>
        <item x="25"/>
        <item x="141"/>
        <item x="165"/>
        <item x="5"/>
        <item x="201"/>
        <item x="142"/>
        <item x="83"/>
        <item x="106"/>
        <item x="6"/>
        <item x="139"/>
        <item x="85"/>
        <item x="51"/>
        <item x="19"/>
        <item x="161"/>
        <item x="108"/>
        <item x="107"/>
        <item x="34"/>
        <item x="176"/>
        <item x="127"/>
        <item x="86"/>
        <item x="20"/>
        <item x="160"/>
        <item x="78"/>
        <item x="79"/>
        <item x="177"/>
        <item x="7"/>
        <item x="36"/>
        <item x="131"/>
        <item x="35"/>
        <item x="56"/>
        <item x="128"/>
        <item x="129"/>
        <item x="55"/>
        <item x="164"/>
        <item x="110"/>
        <item x="89"/>
        <item x="178"/>
        <item x="203"/>
        <item x="145"/>
        <item x="146"/>
        <item x="179"/>
        <item x="57"/>
        <item x="219"/>
        <item x="180"/>
        <item x="220"/>
        <item x="90"/>
        <item x="206"/>
        <item x="183"/>
        <item x="223"/>
        <item x="168"/>
        <item x="147"/>
        <item x="2"/>
        <item x="116"/>
        <item x="21"/>
        <item x="222"/>
        <item x="22"/>
        <item x="130"/>
        <item x="204"/>
        <item x="205"/>
        <item x="221"/>
        <item x="58"/>
        <item x="39"/>
        <item x="8"/>
        <item x="59"/>
        <item x="132"/>
        <item x="92"/>
        <item x="91"/>
        <item x="184"/>
        <item x="93"/>
        <item x="148"/>
        <item x="159"/>
        <item x="158"/>
        <item x="225"/>
        <item x="38"/>
        <item x="111"/>
        <item x="133"/>
        <item x="214"/>
        <item x="94"/>
        <item x="186"/>
        <item x="9"/>
        <item x="226"/>
        <item t="default"/>
      </items>
    </pivotField>
    <pivotField showAll="0"/>
    <pivotField showAll="0"/>
    <pivotField showAll="0"/>
    <pivotField showAll="0"/>
    <pivotField showAll="0"/>
    <pivotField showAll="0"/>
    <pivotField numFmtId="164" showAll="0"/>
    <pivotField showAll="0"/>
    <pivotField showAll="0"/>
    <pivotField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  <pivotField dataField="1" numFmtId="165" showAll="0"/>
    <pivotField dataField="1" numFmtId="165" showAll="0"/>
    <pivotField numFmtId="165" showAll="0"/>
    <pivotField dataField="1" numFmtId="165" showAll="0"/>
    <pivotField numFmtId="165" showAll="0"/>
    <pivotField numFmtId="165" showAll="0"/>
    <pivotField numFmtId="165" showAll="0"/>
    <pivotField showAll="0"/>
  </pivotFields>
  <rowFields count="3">
    <field x="8"/>
    <field x="11"/>
    <field x="12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Suma de Importe 16%" fld="24" baseField="0" baseItem="0" numFmtId="165"/>
    <dataField name="Suma de Importe 8%" fld="25" baseField="0" baseItem="0" numFmtId="165"/>
    <dataField name="Suma de Base Tasa 0%" fld="27" baseField="0" baseItem="0" numFmtId="165"/>
    <dataField name="Suma de Base Exenta" fld="29" baseField="0" baseItem="0" numFmtId="165"/>
    <dataField name="Suma de Ret. IVA" fld="31" baseField="0" baseItem="0" numFmtId="165"/>
    <dataField name="Suma de IVA" fld="28" baseField="0" baseItem="0" numFmtId="165"/>
  </dataFields>
  <formats count="2">
    <format dxfId="1">
      <pivotArea collapsedLevelsAreSubtotals="1" fieldPosition="0">
        <references count="1">
          <reference field="8" count="1">
            <x v="11"/>
          </reference>
        </references>
      </pivotArea>
    </format>
    <format dxfId="0">
      <pivotArea dataOnly="0" labelOnly="1" fieldPosition="0">
        <references count="1">
          <reference field="8" count="1">
            <x v="11"/>
          </reference>
        </references>
      </pivotArea>
    </format>
  </formats>
  <pivotTableStyleInfo name="PivotStyleMedium6" showRowHeaders="1" showColHeaders="1" showRowStripes="1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18A98-7CF8-4DF6-B212-C93E313D0010}">
  <dimension ref="A1:I79"/>
  <sheetViews>
    <sheetView topLeftCell="A42" workbookViewId="0">
      <selection activeCell="B52" sqref="B52"/>
    </sheetView>
  </sheetViews>
  <sheetFormatPr baseColWidth="10" defaultRowHeight="12.75" x14ac:dyDescent="0.2"/>
  <cols>
    <col min="1" max="1" width="7.28515625" bestFit="1" customWidth="1"/>
    <col min="2" max="2" width="9.7109375" bestFit="1" customWidth="1"/>
    <col min="3" max="3" width="5.28515625" customWidth="1"/>
    <col min="4" max="4" width="19" bestFit="1" customWidth="1"/>
    <col min="5" max="6" width="9.7109375" customWidth="1"/>
    <col min="8" max="8" width="6.5703125" bestFit="1" customWidth="1"/>
    <col min="9" max="9" width="10.42578125" bestFit="1" customWidth="1"/>
  </cols>
  <sheetData>
    <row r="1" spans="1:9" hidden="1" x14ac:dyDescent="0.2">
      <c r="A1" s="41" t="s">
        <v>10</v>
      </c>
      <c r="B1" t="s">
        <v>1152</v>
      </c>
      <c r="D1" s="279" t="s">
        <v>3057</v>
      </c>
      <c r="E1" s="279" t="s">
        <v>2475</v>
      </c>
      <c r="F1" s="279" t="s">
        <v>2474</v>
      </c>
      <c r="G1" s="279" t="s">
        <v>4897</v>
      </c>
      <c r="H1" s="279" t="s">
        <v>4901</v>
      </c>
      <c r="I1" s="279" t="s">
        <v>5464</v>
      </c>
    </row>
    <row r="2" spans="1:9" hidden="1" x14ac:dyDescent="0.2">
      <c r="A2" s="41" t="s">
        <v>11</v>
      </c>
      <c r="B2">
        <v>2024</v>
      </c>
      <c r="D2" s="277" t="s">
        <v>4887</v>
      </c>
      <c r="E2" s="278">
        <v>0</v>
      </c>
      <c r="F2" s="278">
        <v>0</v>
      </c>
      <c r="G2" s="278">
        <f>E2+F2</f>
        <v>0</v>
      </c>
      <c r="H2" s="280" t="b">
        <v>1</v>
      </c>
      <c r="I2" s="285"/>
    </row>
    <row r="3" spans="1:9" hidden="1" x14ac:dyDescent="0.2">
      <c r="D3" s="277" t="s">
        <v>4888</v>
      </c>
      <c r="E3" s="278">
        <f>IVA!J75</f>
        <v>6892</v>
      </c>
      <c r="F3" s="278">
        <f>IVA!J74</f>
        <v>323</v>
      </c>
      <c r="G3" s="278">
        <f>E3+F3</f>
        <v>7215</v>
      </c>
      <c r="H3" s="280" t="b">
        <v>1</v>
      </c>
      <c r="I3" s="285"/>
    </row>
    <row r="4" spans="1:9" hidden="1" x14ac:dyDescent="0.2">
      <c r="D4" s="277" t="s">
        <v>4889</v>
      </c>
      <c r="E4" s="278">
        <v>267</v>
      </c>
      <c r="F4" s="278">
        <v>0</v>
      </c>
      <c r="G4" s="278">
        <f t="shared" ref="G4:G14" si="0">E4+F4</f>
        <v>267</v>
      </c>
      <c r="H4" s="280" t="b">
        <v>1</v>
      </c>
      <c r="I4" s="285"/>
    </row>
    <row r="5" spans="1:9" hidden="1" x14ac:dyDescent="0.2">
      <c r="D5" s="277" t="s">
        <v>4890</v>
      </c>
      <c r="E5" s="278">
        <v>0</v>
      </c>
      <c r="F5" s="278">
        <v>0</v>
      </c>
      <c r="G5" s="278">
        <f t="shared" si="0"/>
        <v>0</v>
      </c>
      <c r="H5" s="280" t="b">
        <v>1</v>
      </c>
      <c r="I5" s="285"/>
    </row>
    <row r="6" spans="1:9" hidden="1" x14ac:dyDescent="0.2">
      <c r="D6" s="277" t="s">
        <v>30</v>
      </c>
      <c r="E6" s="278">
        <v>0</v>
      </c>
      <c r="F6" s="278">
        <v>494</v>
      </c>
      <c r="G6" s="278">
        <f t="shared" si="0"/>
        <v>494</v>
      </c>
      <c r="H6" s="280" t="b">
        <v>1</v>
      </c>
      <c r="I6" s="285"/>
    </row>
    <row r="7" spans="1:9" hidden="1" x14ac:dyDescent="0.2">
      <c r="D7" s="277" t="s">
        <v>4891</v>
      </c>
      <c r="E7" s="278">
        <v>0</v>
      </c>
      <c r="F7" s="278">
        <v>450</v>
      </c>
      <c r="G7" s="278">
        <f t="shared" si="0"/>
        <v>450</v>
      </c>
      <c r="H7" s="280" t="b">
        <v>1</v>
      </c>
      <c r="I7" s="285"/>
    </row>
    <row r="8" spans="1:9" hidden="1" x14ac:dyDescent="0.2">
      <c r="D8" s="277" t="s">
        <v>4893</v>
      </c>
      <c r="E8" s="278">
        <v>2</v>
      </c>
      <c r="F8" s="278">
        <v>0</v>
      </c>
      <c r="G8" s="278">
        <f t="shared" si="0"/>
        <v>2</v>
      </c>
      <c r="H8" s="280" t="b">
        <v>1</v>
      </c>
      <c r="I8" s="285"/>
    </row>
    <row r="9" spans="1:9" hidden="1" x14ac:dyDescent="0.2">
      <c r="D9" s="277" t="s">
        <v>4892</v>
      </c>
      <c r="E9" s="278">
        <v>0</v>
      </c>
      <c r="F9" s="278">
        <v>0</v>
      </c>
      <c r="G9" s="278">
        <f t="shared" si="0"/>
        <v>0</v>
      </c>
      <c r="H9" s="280" t="b">
        <v>1</v>
      </c>
      <c r="I9" s="285"/>
    </row>
    <row r="10" spans="1:9" hidden="1" x14ac:dyDescent="0.2">
      <c r="D10" s="277" t="s">
        <v>4898</v>
      </c>
      <c r="E10" s="278">
        <v>0</v>
      </c>
      <c r="F10" s="278">
        <v>0</v>
      </c>
      <c r="G10" s="278">
        <f t="shared" si="0"/>
        <v>0</v>
      </c>
      <c r="H10" s="280" t="b">
        <v>1</v>
      </c>
      <c r="I10" s="285"/>
    </row>
    <row r="11" spans="1:9" hidden="1" x14ac:dyDescent="0.2">
      <c r="D11" s="277" t="s">
        <v>4894</v>
      </c>
      <c r="E11" s="278">
        <v>1907.25</v>
      </c>
      <c r="F11" s="278">
        <v>0</v>
      </c>
      <c r="G11" s="278">
        <f t="shared" si="0"/>
        <v>1907.25</v>
      </c>
      <c r="H11" s="280" t="b">
        <v>1</v>
      </c>
      <c r="I11" s="285"/>
    </row>
    <row r="12" spans="1:9" hidden="1" x14ac:dyDescent="0.2">
      <c r="D12" s="277" t="s">
        <v>4900</v>
      </c>
      <c r="E12" s="278">
        <v>0</v>
      </c>
      <c r="F12" s="278">
        <v>0</v>
      </c>
      <c r="G12" s="278">
        <f t="shared" si="0"/>
        <v>0</v>
      </c>
      <c r="H12" s="280" t="b">
        <v>1</v>
      </c>
      <c r="I12" s="285"/>
    </row>
    <row r="13" spans="1:9" hidden="1" x14ac:dyDescent="0.2">
      <c r="D13" s="277" t="s">
        <v>4895</v>
      </c>
      <c r="E13" s="278">
        <v>0</v>
      </c>
      <c r="F13" s="278">
        <v>0</v>
      </c>
      <c r="G13" s="278">
        <f t="shared" si="0"/>
        <v>0</v>
      </c>
      <c r="H13" s="280" t="b">
        <v>1</v>
      </c>
      <c r="I13" s="285"/>
    </row>
    <row r="14" spans="1:9" hidden="1" x14ac:dyDescent="0.2">
      <c r="D14" s="277" t="s">
        <v>4896</v>
      </c>
      <c r="E14" s="278">
        <v>266</v>
      </c>
      <c r="F14" s="278">
        <v>0</v>
      </c>
      <c r="G14" s="278">
        <f t="shared" si="0"/>
        <v>266</v>
      </c>
      <c r="H14" s="280" t="b">
        <v>1</v>
      </c>
      <c r="I14" s="285"/>
    </row>
    <row r="15" spans="1:9" hidden="1" x14ac:dyDescent="0.2">
      <c r="E15" s="284">
        <f>SUM(E2:E14)</f>
        <v>9334.25</v>
      </c>
      <c r="F15" s="284">
        <f>SUM(F2:F14)</f>
        <v>1267</v>
      </c>
      <c r="G15" s="284">
        <f>SUM(G2:G14)</f>
        <v>10601.25</v>
      </c>
      <c r="H15" s="132"/>
    </row>
    <row r="16" spans="1:9" hidden="1" x14ac:dyDescent="0.2"/>
    <row r="17" spans="1:9" hidden="1" x14ac:dyDescent="0.2">
      <c r="D17" s="123" t="s">
        <v>4902</v>
      </c>
      <c r="E17" s="281">
        <f>E15-SUMIFS(E2:E14,$H$2:$H$14,TRUE)</f>
        <v>0</v>
      </c>
      <c r="F17" s="281">
        <f>F15-SUMIFS(F2:F14,$H$2:$H$14,TRUE)</f>
        <v>0</v>
      </c>
      <c r="G17" s="281">
        <f>E17+F17</f>
        <v>0</v>
      </c>
    </row>
    <row r="18" spans="1:9" hidden="1" x14ac:dyDescent="0.2"/>
    <row r="19" spans="1:9" hidden="1" x14ac:dyDescent="0.2"/>
    <row r="20" spans="1:9" hidden="1" x14ac:dyDescent="0.2"/>
    <row r="21" spans="1:9" hidden="1" x14ac:dyDescent="0.2"/>
    <row r="22" spans="1:9" hidden="1" x14ac:dyDescent="0.2"/>
    <row r="23" spans="1:9" hidden="1" x14ac:dyDescent="0.2">
      <c r="A23" s="41" t="s">
        <v>10</v>
      </c>
      <c r="B23" t="s">
        <v>1153</v>
      </c>
      <c r="D23" s="279" t="s">
        <v>3057</v>
      </c>
      <c r="E23" s="279" t="s">
        <v>2475</v>
      </c>
      <c r="F23" s="279" t="s">
        <v>2474</v>
      </c>
      <c r="G23" s="279" t="s">
        <v>4897</v>
      </c>
      <c r="H23" s="279" t="s">
        <v>4901</v>
      </c>
      <c r="I23" s="279" t="s">
        <v>5464</v>
      </c>
    </row>
    <row r="24" spans="1:9" hidden="1" x14ac:dyDescent="0.2">
      <c r="A24" s="41" t="s">
        <v>11</v>
      </c>
      <c r="B24">
        <v>2024</v>
      </c>
      <c r="D24" s="98" t="s">
        <v>4887</v>
      </c>
      <c r="E24" s="100">
        <v>0</v>
      </c>
      <c r="F24" s="100">
        <v>0</v>
      </c>
      <c r="G24" s="100">
        <f>E24+F24</f>
        <v>0</v>
      </c>
      <c r="H24" s="295" t="b">
        <v>1</v>
      </c>
      <c r="I24" s="318"/>
    </row>
    <row r="25" spans="1:9" hidden="1" x14ac:dyDescent="0.2">
      <c r="D25" s="98" t="s">
        <v>4888</v>
      </c>
      <c r="E25" s="100">
        <f>IVA!K75</f>
        <v>8329</v>
      </c>
      <c r="F25" s="100">
        <f>IVA!K74</f>
        <v>1187</v>
      </c>
      <c r="G25" s="100">
        <f>E25+F25</f>
        <v>9516</v>
      </c>
      <c r="H25" s="295" t="b">
        <v>1</v>
      </c>
      <c r="I25" s="319"/>
    </row>
    <row r="26" spans="1:9" hidden="1" x14ac:dyDescent="0.2">
      <c r="D26" s="98" t="s">
        <v>4889</v>
      </c>
      <c r="E26" s="100">
        <f>Retenciones!H12+30+3</f>
        <v>546</v>
      </c>
      <c r="F26" s="100">
        <v>0</v>
      </c>
      <c r="G26" s="100">
        <f t="shared" ref="G26:G36" si="1">E26+F26</f>
        <v>546</v>
      </c>
      <c r="H26" s="295" t="b">
        <v>1</v>
      </c>
      <c r="I26" s="319"/>
    </row>
    <row r="27" spans="1:9" hidden="1" x14ac:dyDescent="0.2">
      <c r="D27" s="98" t="s">
        <v>4890</v>
      </c>
      <c r="E27" s="100">
        <v>0</v>
      </c>
      <c r="F27" s="100">
        <v>0</v>
      </c>
      <c r="G27" s="100">
        <f t="shared" si="1"/>
        <v>0</v>
      </c>
      <c r="H27" s="295" t="b">
        <v>1</v>
      </c>
      <c r="I27" s="319"/>
    </row>
    <row r="28" spans="1:9" hidden="1" x14ac:dyDescent="0.2">
      <c r="D28" s="98" t="s">
        <v>30</v>
      </c>
      <c r="E28" s="100">
        <v>0</v>
      </c>
      <c r="F28" s="100">
        <f>Retenciones!L12+28+3</f>
        <v>511</v>
      </c>
      <c r="G28" s="100">
        <f t="shared" si="1"/>
        <v>511</v>
      </c>
      <c r="H28" s="295" t="b">
        <v>1</v>
      </c>
      <c r="I28" s="320"/>
    </row>
    <row r="29" spans="1:9" hidden="1" x14ac:dyDescent="0.2">
      <c r="D29" s="102" t="s">
        <v>4891</v>
      </c>
      <c r="E29" s="104">
        <v>0</v>
      </c>
      <c r="F29" s="104">
        <f>Retenciones!B12</f>
        <v>450</v>
      </c>
      <c r="G29" s="104">
        <f t="shared" si="1"/>
        <v>450</v>
      </c>
      <c r="H29" s="296" t="b">
        <v>1</v>
      </c>
      <c r="I29" s="321"/>
    </row>
    <row r="30" spans="1:9" hidden="1" x14ac:dyDescent="0.2">
      <c r="D30" s="102" t="s">
        <v>4893</v>
      </c>
      <c r="E30" s="104">
        <f>Retenciones!C12</f>
        <v>10</v>
      </c>
      <c r="F30" s="104">
        <v>0</v>
      </c>
      <c r="G30" s="104">
        <f t="shared" si="1"/>
        <v>10</v>
      </c>
      <c r="H30" s="296" t="b">
        <v>1</v>
      </c>
      <c r="I30" s="322"/>
    </row>
    <row r="31" spans="1:9" hidden="1" x14ac:dyDescent="0.2">
      <c r="D31" s="102" t="s">
        <v>4892</v>
      </c>
      <c r="E31" s="104">
        <v>0</v>
      </c>
      <c r="F31" s="104">
        <v>0</v>
      </c>
      <c r="G31" s="104">
        <f t="shared" si="1"/>
        <v>0</v>
      </c>
      <c r="H31" s="296" t="b">
        <v>1</v>
      </c>
      <c r="I31" s="322"/>
    </row>
    <row r="32" spans="1:9" hidden="1" x14ac:dyDescent="0.2">
      <c r="D32" s="102" t="s">
        <v>4898</v>
      </c>
      <c r="E32" s="104">
        <v>0</v>
      </c>
      <c r="F32" s="104">
        <v>0</v>
      </c>
      <c r="G32" s="104">
        <f t="shared" si="1"/>
        <v>0</v>
      </c>
      <c r="H32" s="296" t="b">
        <v>1</v>
      </c>
      <c r="I32" s="323"/>
    </row>
    <row r="33" spans="1:9" hidden="1" x14ac:dyDescent="0.2">
      <c r="D33" s="297" t="s">
        <v>4894</v>
      </c>
      <c r="E33" s="298">
        <f>Contribuciones!K12+Contribuciones!O12</f>
        <v>4218.59</v>
      </c>
      <c r="F33" s="298">
        <v>0</v>
      </c>
      <c r="G33" s="298">
        <f t="shared" si="1"/>
        <v>4218.59</v>
      </c>
      <c r="H33" s="299" t="b">
        <v>1</v>
      </c>
      <c r="I33" s="324"/>
    </row>
    <row r="34" spans="1:9" hidden="1" x14ac:dyDescent="0.2">
      <c r="D34" s="297" t="s">
        <v>4900</v>
      </c>
      <c r="E34" s="298">
        <f>Contribuciones!L12+Contribuciones!M12</f>
        <v>1862.11</v>
      </c>
      <c r="F34" s="298">
        <v>0</v>
      </c>
      <c r="G34" s="298">
        <f t="shared" si="1"/>
        <v>1862.11</v>
      </c>
      <c r="H34" s="299" t="b">
        <v>1</v>
      </c>
      <c r="I34" s="325"/>
    </row>
    <row r="35" spans="1:9" hidden="1" x14ac:dyDescent="0.2">
      <c r="D35" s="297" t="s">
        <v>4895</v>
      </c>
      <c r="E35" s="298">
        <f>Contribuciones!N12</f>
        <v>1413.26</v>
      </c>
      <c r="F35" s="298">
        <v>0</v>
      </c>
      <c r="G35" s="298">
        <f t="shared" si="1"/>
        <v>1413.26</v>
      </c>
      <c r="H35" s="299" t="b">
        <v>1</v>
      </c>
      <c r="I35" s="326"/>
    </row>
    <row r="36" spans="1:9" hidden="1" x14ac:dyDescent="0.2">
      <c r="D36" s="300" t="s">
        <v>4896</v>
      </c>
      <c r="E36" s="301">
        <f>Contribuciones!R12</f>
        <v>531</v>
      </c>
      <c r="F36" s="301">
        <v>0</v>
      </c>
      <c r="G36" s="301">
        <f t="shared" si="1"/>
        <v>531</v>
      </c>
      <c r="H36" s="302" t="b">
        <v>1</v>
      </c>
      <c r="I36" s="303"/>
    </row>
    <row r="37" spans="1:9" hidden="1" x14ac:dyDescent="0.2">
      <c r="E37" s="284">
        <f>SUM(E24:E36)</f>
        <v>16909.96</v>
      </c>
      <c r="F37" s="284">
        <f>SUM(F24:F36)</f>
        <v>2148</v>
      </c>
      <c r="G37" s="284">
        <f>SUM(G24:G36)</f>
        <v>19057.96</v>
      </c>
      <c r="H37" s="132"/>
    </row>
    <row r="38" spans="1:9" hidden="1" x14ac:dyDescent="0.2"/>
    <row r="39" spans="1:9" hidden="1" x14ac:dyDescent="0.2">
      <c r="D39" s="123" t="s">
        <v>4902</v>
      </c>
      <c r="E39" s="281">
        <f>E37-SUMIFS(E24:E36,$H$24:$H$36,TRUE)</f>
        <v>0</v>
      </c>
      <c r="F39" s="281">
        <f>F37-SUMIFS(F24:F36,$H$24:$H$36,TRUE)</f>
        <v>0</v>
      </c>
      <c r="G39" s="281">
        <f>E39+F39</f>
        <v>0</v>
      </c>
    </row>
    <row r="40" spans="1:9" hidden="1" x14ac:dyDescent="0.2"/>
    <row r="41" spans="1:9" hidden="1" x14ac:dyDescent="0.2"/>
    <row r="43" spans="1:9" x14ac:dyDescent="0.2">
      <c r="A43" s="41" t="s">
        <v>10</v>
      </c>
      <c r="B43" t="s">
        <v>1154</v>
      </c>
      <c r="D43" s="279" t="s">
        <v>3057</v>
      </c>
      <c r="E43" s="279" t="s">
        <v>2475</v>
      </c>
      <c r="F43" s="279" t="s">
        <v>2474</v>
      </c>
      <c r="G43" s="279" t="s">
        <v>4897</v>
      </c>
      <c r="H43" s="279" t="s">
        <v>4901</v>
      </c>
      <c r="I43" s="279" t="s">
        <v>5464</v>
      </c>
    </row>
    <row r="44" spans="1:9" x14ac:dyDescent="0.2">
      <c r="A44" s="41" t="s">
        <v>11</v>
      </c>
      <c r="B44">
        <v>2024</v>
      </c>
      <c r="D44" s="98" t="s">
        <v>4887</v>
      </c>
      <c r="E44" s="100">
        <v>0</v>
      </c>
      <c r="F44" s="100">
        <v>0</v>
      </c>
      <c r="G44" s="100">
        <f>E44+F44</f>
        <v>0</v>
      </c>
      <c r="H44" s="295" t="b">
        <v>1</v>
      </c>
      <c r="I44" s="318"/>
    </row>
    <row r="45" spans="1:9" x14ac:dyDescent="0.2">
      <c r="D45" s="98" t="s">
        <v>4888</v>
      </c>
      <c r="E45" s="100">
        <f>IVA!L55</f>
        <v>6559</v>
      </c>
      <c r="F45" s="100">
        <f>IVA!L54</f>
        <v>2963</v>
      </c>
      <c r="G45" s="100">
        <f>E45+F45</f>
        <v>9522</v>
      </c>
      <c r="H45" s="295" t="b">
        <v>0</v>
      </c>
      <c r="I45" s="319"/>
    </row>
    <row r="46" spans="1:9" x14ac:dyDescent="0.2">
      <c r="D46" s="98" t="s">
        <v>4889</v>
      </c>
      <c r="E46" s="100">
        <f>Retenciones!H13</f>
        <v>487</v>
      </c>
      <c r="F46" s="100">
        <v>0</v>
      </c>
      <c r="G46" s="100">
        <f t="shared" ref="G46:G56" si="2">E46+F46</f>
        <v>487</v>
      </c>
      <c r="H46" s="295" t="b">
        <v>0</v>
      </c>
      <c r="I46" s="319"/>
    </row>
    <row r="47" spans="1:9" x14ac:dyDescent="0.2">
      <c r="D47" s="98" t="s">
        <v>4890</v>
      </c>
      <c r="E47" s="100">
        <v>0</v>
      </c>
      <c r="F47" s="100">
        <v>0</v>
      </c>
      <c r="G47" s="100">
        <f t="shared" si="2"/>
        <v>0</v>
      </c>
      <c r="H47" s="295" t="b">
        <v>1</v>
      </c>
      <c r="I47" s="319"/>
    </row>
    <row r="48" spans="1:9" x14ac:dyDescent="0.2">
      <c r="D48" s="98" t="s">
        <v>30</v>
      </c>
      <c r="E48" s="100">
        <v>0</v>
      </c>
      <c r="F48" s="100">
        <f>Retenciones!L13</f>
        <v>480</v>
      </c>
      <c r="G48" s="100">
        <f t="shared" si="2"/>
        <v>480</v>
      </c>
      <c r="H48" s="295" t="b">
        <v>0</v>
      </c>
      <c r="I48" s="320"/>
    </row>
    <row r="49" spans="1:9" x14ac:dyDescent="0.2">
      <c r="D49" s="102" t="s">
        <v>4891</v>
      </c>
      <c r="E49" s="104">
        <v>0</v>
      </c>
      <c r="F49" s="104">
        <v>463</v>
      </c>
      <c r="G49" s="104">
        <f t="shared" si="2"/>
        <v>463</v>
      </c>
      <c r="H49" s="296" t="b">
        <v>1</v>
      </c>
      <c r="I49" s="321"/>
    </row>
    <row r="50" spans="1:9" x14ac:dyDescent="0.2">
      <c r="D50" s="102" t="s">
        <v>4893</v>
      </c>
      <c r="E50" s="104">
        <f>Retenciones!C13</f>
        <v>0</v>
      </c>
      <c r="F50" s="104">
        <v>0</v>
      </c>
      <c r="G50" s="104">
        <f t="shared" si="2"/>
        <v>0</v>
      </c>
      <c r="H50" s="296" t="b">
        <v>1</v>
      </c>
      <c r="I50" s="322"/>
    </row>
    <row r="51" spans="1:9" x14ac:dyDescent="0.2">
      <c r="D51" s="102" t="s">
        <v>4892</v>
      </c>
      <c r="E51" s="104">
        <v>0</v>
      </c>
      <c r="F51" s="104">
        <v>0</v>
      </c>
      <c r="G51" s="104">
        <f t="shared" si="2"/>
        <v>0</v>
      </c>
      <c r="H51" s="296" t="b">
        <v>1</v>
      </c>
      <c r="I51" s="322"/>
    </row>
    <row r="52" spans="1:9" x14ac:dyDescent="0.2">
      <c r="D52" s="102" t="s">
        <v>4898</v>
      </c>
      <c r="E52" s="104">
        <v>0</v>
      </c>
      <c r="F52" s="104">
        <v>0</v>
      </c>
      <c r="G52" s="104">
        <f t="shared" si="2"/>
        <v>0</v>
      </c>
      <c r="H52" s="296" t="b">
        <v>1</v>
      </c>
      <c r="I52" s="323"/>
    </row>
    <row r="53" spans="1:9" x14ac:dyDescent="0.2">
      <c r="D53" s="297" t="s">
        <v>4894</v>
      </c>
      <c r="E53" s="298">
        <f>Contribuciones!K13+Contribuciones!O13</f>
        <v>3774.74</v>
      </c>
      <c r="F53" s="298">
        <v>0</v>
      </c>
      <c r="G53" s="298">
        <f t="shared" si="2"/>
        <v>3774.74</v>
      </c>
      <c r="H53" s="299" t="b">
        <v>1</v>
      </c>
      <c r="I53" s="324"/>
    </row>
    <row r="54" spans="1:9" x14ac:dyDescent="0.2">
      <c r="D54" s="297" t="s">
        <v>4900</v>
      </c>
      <c r="E54" s="298">
        <v>0</v>
      </c>
      <c r="F54" s="298">
        <v>0</v>
      </c>
      <c r="G54" s="298">
        <f t="shared" si="2"/>
        <v>0</v>
      </c>
      <c r="H54" s="299" t="b">
        <v>1</v>
      </c>
      <c r="I54" s="325"/>
    </row>
    <row r="55" spans="1:9" x14ac:dyDescent="0.2">
      <c r="D55" s="297" t="s">
        <v>4895</v>
      </c>
      <c r="E55" s="298">
        <v>0</v>
      </c>
      <c r="F55" s="298">
        <v>0</v>
      </c>
      <c r="G55" s="298">
        <f t="shared" si="2"/>
        <v>0</v>
      </c>
      <c r="H55" s="299" t="b">
        <v>1</v>
      </c>
      <c r="I55" s="326"/>
    </row>
    <row r="56" spans="1:9" x14ac:dyDescent="0.2">
      <c r="D56" s="300" t="s">
        <v>4896</v>
      </c>
      <c r="E56" s="301">
        <f>Contribuciones!R13+Contribuciones!Z13+Contribuciones!AA13+0.06</f>
        <v>536</v>
      </c>
      <c r="F56" s="301">
        <v>0</v>
      </c>
      <c r="G56" s="301">
        <f t="shared" si="2"/>
        <v>536</v>
      </c>
      <c r="H56" s="302" t="b">
        <v>1</v>
      </c>
      <c r="I56" s="303"/>
    </row>
    <row r="57" spans="1:9" x14ac:dyDescent="0.2">
      <c r="E57" s="284">
        <f>SUM(E44:E56)</f>
        <v>11356.74</v>
      </c>
      <c r="F57" s="284">
        <f>SUM(F44:F56)</f>
        <v>3906</v>
      </c>
      <c r="G57" s="284">
        <f>SUM(G44:G56)</f>
        <v>15262.74</v>
      </c>
      <c r="H57" s="132"/>
    </row>
    <row r="58" spans="1:9" x14ac:dyDescent="0.2">
      <c r="F58" s="97"/>
    </row>
    <row r="59" spans="1:9" x14ac:dyDescent="0.2">
      <c r="D59" s="123" t="s">
        <v>4902</v>
      </c>
      <c r="E59" s="281">
        <f>E57-SUMIFS(E44:E56,$H$44:$H$56,TRUE)</f>
        <v>7046</v>
      </c>
      <c r="F59" s="281">
        <f>F57-SUMIFS(F44:F56,$H$44:$H$56,TRUE)</f>
        <v>3443</v>
      </c>
      <c r="G59" s="281">
        <f>E59+F59</f>
        <v>10489</v>
      </c>
    </row>
    <row r="63" spans="1:9" x14ac:dyDescent="0.2">
      <c r="A63" s="41" t="s">
        <v>10</v>
      </c>
      <c r="B63" t="s">
        <v>1155</v>
      </c>
      <c r="D63" s="279" t="s">
        <v>3057</v>
      </c>
      <c r="E63" s="279" t="s">
        <v>2475</v>
      </c>
      <c r="F63" s="279" t="s">
        <v>2474</v>
      </c>
      <c r="G63" s="279" t="s">
        <v>4897</v>
      </c>
      <c r="H63" s="279" t="s">
        <v>4901</v>
      </c>
      <c r="I63" s="279" t="s">
        <v>5464</v>
      </c>
    </row>
    <row r="64" spans="1:9" x14ac:dyDescent="0.2">
      <c r="A64" s="41" t="s">
        <v>11</v>
      </c>
      <c r="B64">
        <v>2024</v>
      </c>
      <c r="D64" s="98" t="s">
        <v>4887</v>
      </c>
      <c r="E64" s="100">
        <v>0</v>
      </c>
      <c r="F64" s="100">
        <v>0</v>
      </c>
      <c r="G64" s="100">
        <f>E64+F64</f>
        <v>0</v>
      </c>
      <c r="H64" s="295" t="b">
        <v>1</v>
      </c>
      <c r="I64" s="318"/>
    </row>
    <row r="65" spans="4:9" x14ac:dyDescent="0.2">
      <c r="D65" s="98" t="s">
        <v>4888</v>
      </c>
      <c r="E65" s="100">
        <v>0</v>
      </c>
      <c r="F65" s="100">
        <v>0</v>
      </c>
      <c r="G65" s="100">
        <f>E65+F65</f>
        <v>0</v>
      </c>
      <c r="H65" s="295" t="b">
        <v>1</v>
      </c>
      <c r="I65" s="319"/>
    </row>
    <row r="66" spans="4:9" x14ac:dyDescent="0.2">
      <c r="D66" s="98" t="s">
        <v>4889</v>
      </c>
      <c r="E66" s="100">
        <v>513</v>
      </c>
      <c r="F66" s="100">
        <v>0</v>
      </c>
      <c r="G66" s="100">
        <f t="shared" ref="G66:G76" si="3">E66+F66</f>
        <v>513</v>
      </c>
      <c r="H66" s="295" t="b">
        <v>1</v>
      </c>
      <c r="I66" s="319"/>
    </row>
    <row r="67" spans="4:9" x14ac:dyDescent="0.2">
      <c r="D67" s="98" t="s">
        <v>4890</v>
      </c>
      <c r="E67" s="100">
        <v>0</v>
      </c>
      <c r="F67" s="100">
        <v>0</v>
      </c>
      <c r="G67" s="100">
        <f t="shared" si="3"/>
        <v>0</v>
      </c>
      <c r="H67" s="295" t="b">
        <v>1</v>
      </c>
      <c r="I67" s="319"/>
    </row>
    <row r="68" spans="4:9" x14ac:dyDescent="0.2">
      <c r="D68" s="98" t="s">
        <v>30</v>
      </c>
      <c r="E68" s="100">
        <v>0</v>
      </c>
      <c r="F68" s="100">
        <v>800</v>
      </c>
      <c r="G68" s="100">
        <f t="shared" si="3"/>
        <v>800</v>
      </c>
      <c r="H68" s="295" t="b">
        <v>1</v>
      </c>
      <c r="I68" s="320"/>
    </row>
    <row r="69" spans="4:9" x14ac:dyDescent="0.2">
      <c r="D69" s="102" t="s">
        <v>4891</v>
      </c>
      <c r="E69" s="104">
        <v>0</v>
      </c>
      <c r="F69" s="104">
        <v>750</v>
      </c>
      <c r="G69" s="104">
        <f t="shared" si="3"/>
        <v>750</v>
      </c>
      <c r="H69" s="296" t="b">
        <v>1</v>
      </c>
      <c r="I69" s="321"/>
    </row>
    <row r="70" spans="4:9" x14ac:dyDescent="0.2">
      <c r="D70" s="102" t="s">
        <v>4893</v>
      </c>
      <c r="E70" s="104">
        <v>0</v>
      </c>
      <c r="F70" s="104">
        <v>0</v>
      </c>
      <c r="G70" s="104">
        <f t="shared" si="3"/>
        <v>0</v>
      </c>
      <c r="H70" s="296" t="b">
        <v>1</v>
      </c>
      <c r="I70" s="322"/>
    </row>
    <row r="71" spans="4:9" x14ac:dyDescent="0.2">
      <c r="D71" s="102" t="s">
        <v>4892</v>
      </c>
      <c r="E71" s="104">
        <v>0</v>
      </c>
      <c r="F71" s="104">
        <v>0</v>
      </c>
      <c r="G71" s="104">
        <f t="shared" si="3"/>
        <v>0</v>
      </c>
      <c r="H71" s="296" t="b">
        <v>1</v>
      </c>
      <c r="I71" s="322"/>
    </row>
    <row r="72" spans="4:9" x14ac:dyDescent="0.2">
      <c r="D72" s="102" t="s">
        <v>4898</v>
      </c>
      <c r="E72" s="104">
        <v>0</v>
      </c>
      <c r="F72" s="104">
        <v>0</v>
      </c>
      <c r="G72" s="104">
        <f t="shared" si="3"/>
        <v>0</v>
      </c>
      <c r="H72" s="296" t="b">
        <v>1</v>
      </c>
      <c r="I72" s="323"/>
    </row>
    <row r="73" spans="4:9" x14ac:dyDescent="0.2">
      <c r="D73" s="297" t="s">
        <v>4894</v>
      </c>
      <c r="E73" s="298">
        <f>Contribuciones!K14+Contribuciones!O14</f>
        <v>4320.05</v>
      </c>
      <c r="F73" s="298">
        <v>0</v>
      </c>
      <c r="G73" s="298">
        <f t="shared" si="3"/>
        <v>4320.05</v>
      </c>
      <c r="H73" s="299" t="b">
        <v>1</v>
      </c>
      <c r="I73" s="324"/>
    </row>
    <row r="74" spans="4:9" x14ac:dyDescent="0.2">
      <c r="D74" s="297" t="s">
        <v>4900</v>
      </c>
      <c r="E74" s="298">
        <f>Contribuciones!L14+Contribuciones!M14</f>
        <v>2456.3000000000002</v>
      </c>
      <c r="F74" s="298">
        <v>0</v>
      </c>
      <c r="G74" s="298">
        <f t="shared" si="3"/>
        <v>2456.3000000000002</v>
      </c>
      <c r="H74" s="299" t="b">
        <v>1</v>
      </c>
      <c r="I74" s="325"/>
    </row>
    <row r="75" spans="4:9" x14ac:dyDescent="0.2">
      <c r="D75" s="297" t="s">
        <v>4895</v>
      </c>
      <c r="E75" s="298">
        <f>Contribuciones!N14</f>
        <v>1864.22</v>
      </c>
      <c r="F75" s="298">
        <v>0</v>
      </c>
      <c r="G75" s="298">
        <f t="shared" si="3"/>
        <v>1864.22</v>
      </c>
      <c r="H75" s="299" t="b">
        <v>1</v>
      </c>
      <c r="I75" s="326"/>
    </row>
    <row r="76" spans="4:9" x14ac:dyDescent="0.2">
      <c r="D76" s="300" t="s">
        <v>4896</v>
      </c>
      <c r="E76" s="301">
        <f>Contribuciones!R14</f>
        <v>531</v>
      </c>
      <c r="F76" s="301">
        <v>0</v>
      </c>
      <c r="G76" s="301">
        <f t="shared" si="3"/>
        <v>531</v>
      </c>
      <c r="H76" s="302" t="b">
        <v>1</v>
      </c>
      <c r="I76" s="303"/>
    </row>
    <row r="77" spans="4:9" x14ac:dyDescent="0.2">
      <c r="E77" s="284">
        <f>SUM(E64:E76)</f>
        <v>9684.57</v>
      </c>
      <c r="F77" s="284">
        <f>SUM(F64:F76)</f>
        <v>1550</v>
      </c>
      <c r="G77" s="284">
        <f>SUM(G64:G76)</f>
        <v>11234.57</v>
      </c>
      <c r="H77" s="132"/>
    </row>
    <row r="78" spans="4:9" x14ac:dyDescent="0.2">
      <c r="F78" s="97"/>
    </row>
    <row r="79" spans="4:9" x14ac:dyDescent="0.2">
      <c r="D79" s="123" t="s">
        <v>4902</v>
      </c>
      <c r="E79" s="281">
        <f>E77-SUMIFS(E64:E76,$H$64:$H$76,TRUE)</f>
        <v>0</v>
      </c>
      <c r="F79" s="281">
        <f>F77-SUMIFS(F64:F76,$H64:$H76,TRUE)</f>
        <v>0</v>
      </c>
      <c r="G79" s="281">
        <f>E79+F79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C22DE-BF93-4CD9-B47F-337673BA8D9E}">
  <dimension ref="A1:AS97"/>
  <sheetViews>
    <sheetView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J96" sqref="J96"/>
    </sheetView>
  </sheetViews>
  <sheetFormatPr baseColWidth="10" defaultRowHeight="12.75" x14ac:dyDescent="0.2"/>
  <cols>
    <col min="1" max="1" width="3.5703125" style="22" bestFit="1" customWidth="1"/>
    <col min="2" max="2" width="35.28515625" style="22" bestFit="1" customWidth="1"/>
    <col min="3" max="9" width="11.42578125" style="22"/>
    <col min="10" max="10" width="11.7109375" style="22" bestFit="1" customWidth="1"/>
    <col min="11" max="13" width="11.42578125" style="22"/>
    <col min="14" max="14" width="11.7109375" style="22" bestFit="1" customWidth="1"/>
    <col min="15" max="15" width="3.7109375" style="22" customWidth="1"/>
    <col min="16" max="16" width="12.85546875" style="22" customWidth="1"/>
    <col min="17" max="17" width="3.28515625" style="22" bestFit="1" customWidth="1"/>
    <col min="18" max="18" width="5.5703125" style="22" customWidth="1"/>
    <col min="19" max="19" width="7.7109375" style="22" customWidth="1"/>
    <col min="20" max="21" width="11.42578125" style="22"/>
    <col min="22" max="25" width="9.7109375" style="22" customWidth="1"/>
    <col min="26" max="26" width="36.85546875" style="22" bestFit="1" customWidth="1"/>
    <col min="27" max="27" width="14.140625" style="22" bestFit="1" customWidth="1"/>
    <col min="28" max="28" width="6.85546875" style="22" bestFit="1" customWidth="1"/>
    <col min="29" max="16384" width="11.42578125" style="22"/>
  </cols>
  <sheetData>
    <row r="1" spans="1:29" x14ac:dyDescent="0.2">
      <c r="A1" s="21" t="s">
        <v>1094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29" x14ac:dyDescent="0.2">
      <c r="A2" s="24" t="s">
        <v>1095</v>
      </c>
      <c r="D2" s="25"/>
      <c r="E2" s="23"/>
      <c r="F2" s="26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29" x14ac:dyDescent="0.2">
      <c r="A3" s="24" t="s">
        <v>1176</v>
      </c>
      <c r="C3" s="23"/>
      <c r="D3" s="25"/>
      <c r="E3" s="23"/>
      <c r="F3" s="26"/>
      <c r="G3" s="23"/>
      <c r="H3" s="23"/>
      <c r="I3" s="23"/>
      <c r="J3" s="23"/>
      <c r="K3" s="23"/>
      <c r="L3" s="23"/>
      <c r="M3" s="23"/>
      <c r="N3" s="23"/>
      <c r="O3" s="23"/>
      <c r="P3" s="23"/>
      <c r="S3" s="123" t="s">
        <v>2493</v>
      </c>
      <c r="T3" s="34">
        <v>190541</v>
      </c>
    </row>
    <row r="4" spans="1:29" x14ac:dyDescent="0.2">
      <c r="A4" s="23"/>
      <c r="B4" s="24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3"/>
      <c r="P4" s="28"/>
      <c r="S4" s="123" t="s">
        <v>2494</v>
      </c>
      <c r="T4" s="34">
        <v>8116</v>
      </c>
    </row>
    <row r="5" spans="1:29" x14ac:dyDescent="0.2">
      <c r="A5" s="29"/>
      <c r="B5" s="29" t="s">
        <v>1096</v>
      </c>
      <c r="C5" s="29" t="s">
        <v>1097</v>
      </c>
      <c r="D5" s="29" t="s">
        <v>1098</v>
      </c>
      <c r="E5" s="29" t="s">
        <v>1099</v>
      </c>
      <c r="F5" s="29" t="s">
        <v>1100</v>
      </c>
      <c r="G5" s="29" t="s">
        <v>1101</v>
      </c>
      <c r="H5" s="29" t="s">
        <v>1102</v>
      </c>
      <c r="I5" s="29" t="s">
        <v>1103</v>
      </c>
      <c r="J5" s="29" t="s">
        <v>1104</v>
      </c>
      <c r="K5" s="29" t="s">
        <v>1105</v>
      </c>
      <c r="L5" s="29" t="s">
        <v>1106</v>
      </c>
      <c r="M5" s="29" t="s">
        <v>1107</v>
      </c>
      <c r="N5" s="29" t="s">
        <v>1108</v>
      </c>
      <c r="O5" s="30"/>
      <c r="P5" s="29" t="s">
        <v>1109</v>
      </c>
    </row>
    <row r="6" spans="1:29" x14ac:dyDescent="0.2">
      <c r="A6" s="23"/>
      <c r="B6" s="31" t="s">
        <v>1110</v>
      </c>
      <c r="C6" s="32">
        <v>0</v>
      </c>
      <c r="D6" s="32">
        <f t="shared" ref="D6:N6" si="0">C15</f>
        <v>51967</v>
      </c>
      <c r="E6" s="32">
        <f t="shared" si="0"/>
        <v>116033</v>
      </c>
      <c r="F6" s="32">
        <f t="shared" si="0"/>
        <v>266733</v>
      </c>
      <c r="G6" s="32">
        <f t="shared" si="0"/>
        <v>360499</v>
      </c>
      <c r="H6" s="32">
        <f t="shared" si="0"/>
        <v>453830</v>
      </c>
      <c r="I6" s="32">
        <f t="shared" si="0"/>
        <v>528977</v>
      </c>
      <c r="J6" s="32">
        <f t="shared" si="0"/>
        <v>653894</v>
      </c>
      <c r="K6" s="32">
        <f t="shared" si="0"/>
        <v>741219</v>
      </c>
      <c r="L6" s="32">
        <f t="shared" si="0"/>
        <v>841889</v>
      </c>
      <c r="M6" s="32">
        <f t="shared" si="0"/>
        <v>917176</v>
      </c>
      <c r="N6" s="32">
        <f t="shared" si="0"/>
        <v>1033377</v>
      </c>
      <c r="O6" s="33"/>
      <c r="P6" s="34"/>
    </row>
    <row r="7" spans="1:29" x14ac:dyDescent="0.2">
      <c r="A7" s="30" t="s">
        <v>1111</v>
      </c>
      <c r="B7" s="31" t="s">
        <v>1112</v>
      </c>
      <c r="C7" s="35">
        <v>51967</v>
      </c>
      <c r="D7" s="35">
        <v>64066</v>
      </c>
      <c r="E7" s="35">
        <v>150700</v>
      </c>
      <c r="F7" s="35">
        <v>93766</v>
      </c>
      <c r="G7" s="35">
        <v>93331</v>
      </c>
      <c r="H7" s="35">
        <v>75147</v>
      </c>
      <c r="I7" s="35">
        <v>124917</v>
      </c>
      <c r="J7" s="35">
        <v>87325</v>
      </c>
      <c r="K7" s="35">
        <v>100670</v>
      </c>
      <c r="L7" s="35">
        <v>75287</v>
      </c>
      <c r="M7" s="35">
        <v>116201</v>
      </c>
      <c r="N7" s="35">
        <v>75443</v>
      </c>
      <c r="O7" s="33"/>
      <c r="P7" s="36">
        <f t="shared" ref="P7:P13" si="1">SUM(C7:N7)</f>
        <v>1108820</v>
      </c>
    </row>
    <row r="8" spans="1:29" x14ac:dyDescent="0.2">
      <c r="A8" s="30" t="s">
        <v>1113</v>
      </c>
      <c r="B8" s="31" t="s">
        <v>1114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3"/>
      <c r="P8" s="38">
        <f t="shared" si="1"/>
        <v>0</v>
      </c>
    </row>
    <row r="9" spans="1:29" x14ac:dyDescent="0.2">
      <c r="A9" s="30" t="s">
        <v>1111</v>
      </c>
      <c r="B9" s="31" t="s">
        <v>1115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3"/>
      <c r="P9" s="36">
        <f t="shared" si="1"/>
        <v>0</v>
      </c>
    </row>
    <row r="10" spans="1:29" x14ac:dyDescent="0.2">
      <c r="A10" s="30" t="s">
        <v>1111</v>
      </c>
      <c r="B10" s="31" t="s">
        <v>1116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3"/>
      <c r="P10" s="36">
        <f t="shared" si="1"/>
        <v>0</v>
      </c>
    </row>
    <row r="11" spans="1:29" x14ac:dyDescent="0.2">
      <c r="A11" s="30" t="s">
        <v>1117</v>
      </c>
      <c r="B11" s="31" t="s">
        <v>1118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3"/>
      <c r="P11" s="38">
        <f t="shared" si="1"/>
        <v>0</v>
      </c>
    </row>
    <row r="12" spans="1:29" x14ac:dyDescent="0.2">
      <c r="A12" s="30" t="s">
        <v>1111</v>
      </c>
      <c r="B12" s="31" t="s">
        <v>1119</v>
      </c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3"/>
      <c r="P12" s="36">
        <f t="shared" si="1"/>
        <v>0</v>
      </c>
    </row>
    <row r="13" spans="1:29" x14ac:dyDescent="0.2">
      <c r="A13" s="30" t="s">
        <v>1111</v>
      </c>
      <c r="B13" s="31" t="s">
        <v>1120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3"/>
      <c r="P13" s="36">
        <f t="shared" si="1"/>
        <v>0</v>
      </c>
      <c r="Z13" s="315" t="s">
        <v>6691</v>
      </c>
      <c r="AA13" s="316"/>
      <c r="AB13" s="316"/>
      <c r="AC13" s="317"/>
    </row>
    <row r="14" spans="1:29" x14ac:dyDescent="0.2">
      <c r="A14" s="30"/>
      <c r="B14" s="148" t="s">
        <v>1121</v>
      </c>
      <c r="C14" s="39">
        <f>C7-C8+C9+C10-C11+C12+C13</f>
        <v>51967</v>
      </c>
      <c r="D14" s="39">
        <f t="shared" ref="D14:N14" si="2">D7-D8+D9+D10-D11+D12+D13</f>
        <v>64066</v>
      </c>
      <c r="E14" s="39">
        <f t="shared" si="2"/>
        <v>150700</v>
      </c>
      <c r="F14" s="39">
        <f t="shared" si="2"/>
        <v>93766</v>
      </c>
      <c r="G14" s="39">
        <f t="shared" si="2"/>
        <v>93331</v>
      </c>
      <c r="H14" s="39">
        <f t="shared" si="2"/>
        <v>75147</v>
      </c>
      <c r="I14" s="39">
        <f t="shared" si="2"/>
        <v>124917</v>
      </c>
      <c r="J14" s="39">
        <f t="shared" si="2"/>
        <v>87325</v>
      </c>
      <c r="K14" s="39">
        <f t="shared" si="2"/>
        <v>100670</v>
      </c>
      <c r="L14" s="39">
        <f t="shared" si="2"/>
        <v>75287</v>
      </c>
      <c r="M14" s="39">
        <f t="shared" si="2"/>
        <v>116201</v>
      </c>
      <c r="N14" s="39">
        <f t="shared" si="2"/>
        <v>75443</v>
      </c>
      <c r="O14" s="34"/>
      <c r="P14" s="34"/>
      <c r="Z14" s="70" t="s">
        <v>6696</v>
      </c>
      <c r="AA14" s="70" t="s">
        <v>6693</v>
      </c>
      <c r="AB14" s="70" t="s">
        <v>6692</v>
      </c>
      <c r="AC14" s="137">
        <v>10633.33</v>
      </c>
    </row>
    <row r="15" spans="1:29" x14ac:dyDescent="0.2">
      <c r="A15" s="23"/>
      <c r="B15" s="148" t="s">
        <v>1122</v>
      </c>
      <c r="C15" s="149">
        <f>C6+C14</f>
        <v>51967</v>
      </c>
      <c r="D15" s="149">
        <f t="shared" ref="D15:N15" si="3">D6+D14</f>
        <v>116033</v>
      </c>
      <c r="E15" s="149">
        <f t="shared" si="3"/>
        <v>266733</v>
      </c>
      <c r="F15" s="149">
        <f t="shared" si="3"/>
        <v>360499</v>
      </c>
      <c r="G15" s="149">
        <f t="shared" si="3"/>
        <v>453830</v>
      </c>
      <c r="H15" s="149">
        <f t="shared" si="3"/>
        <v>528977</v>
      </c>
      <c r="I15" s="149">
        <f t="shared" si="3"/>
        <v>653894</v>
      </c>
      <c r="J15" s="149">
        <f t="shared" si="3"/>
        <v>741219</v>
      </c>
      <c r="K15" s="149">
        <f t="shared" si="3"/>
        <v>841889</v>
      </c>
      <c r="L15" s="149">
        <f t="shared" si="3"/>
        <v>917176</v>
      </c>
      <c r="M15" s="149">
        <f t="shared" si="3"/>
        <v>1033377</v>
      </c>
      <c r="N15" s="149">
        <f t="shared" si="3"/>
        <v>1108820</v>
      </c>
      <c r="O15" s="40"/>
      <c r="P15" s="149">
        <f>SUM(P7:P13)</f>
        <v>1108820</v>
      </c>
      <c r="Q15" s="41" t="str">
        <f>IF(N15=P15,"OK","Revisar cifras")</f>
        <v>OK</v>
      </c>
      <c r="Z15" s="70" t="s">
        <v>6697</v>
      </c>
      <c r="AA15" s="70" t="s">
        <v>6694</v>
      </c>
      <c r="AB15" s="70" t="s">
        <v>6695</v>
      </c>
      <c r="AC15" s="137">
        <v>13920</v>
      </c>
    </row>
    <row r="16" spans="1:29" x14ac:dyDescent="0.2">
      <c r="A16" s="23"/>
      <c r="B16" s="23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2"/>
      <c r="P16" s="34"/>
      <c r="Z16" s="70" t="s">
        <v>2301</v>
      </c>
      <c r="AA16" s="70" t="s">
        <v>2300</v>
      </c>
      <c r="AB16" s="70" t="s">
        <v>6698</v>
      </c>
      <c r="AC16" s="137">
        <v>599</v>
      </c>
    </row>
    <row r="17" spans="1:29" x14ac:dyDescent="0.2">
      <c r="A17" s="23"/>
      <c r="B17" s="148" t="s">
        <v>1123</v>
      </c>
      <c r="C17" s="66">
        <v>6.4699999999999994E-2</v>
      </c>
      <c r="D17" s="43">
        <f>C17</f>
        <v>6.4699999999999994E-2</v>
      </c>
      <c r="E17" s="43">
        <f t="shared" ref="E17:N17" si="4">D17</f>
        <v>6.4699999999999994E-2</v>
      </c>
      <c r="F17" s="43">
        <f t="shared" si="4"/>
        <v>6.4699999999999994E-2</v>
      </c>
      <c r="G17" s="43">
        <f t="shared" si="4"/>
        <v>6.4699999999999994E-2</v>
      </c>
      <c r="H17" s="43">
        <f t="shared" si="4"/>
        <v>6.4699999999999994E-2</v>
      </c>
      <c r="I17" s="43">
        <f t="shared" si="4"/>
        <v>6.4699999999999994E-2</v>
      </c>
      <c r="J17" s="43">
        <f t="shared" si="4"/>
        <v>6.4699999999999994E-2</v>
      </c>
      <c r="K17" s="43">
        <v>5.91E-2</v>
      </c>
      <c r="L17" s="43">
        <f t="shared" si="4"/>
        <v>5.91E-2</v>
      </c>
      <c r="M17" s="43">
        <f t="shared" si="4"/>
        <v>5.91E-2</v>
      </c>
      <c r="N17" s="43">
        <f t="shared" si="4"/>
        <v>5.91E-2</v>
      </c>
      <c r="O17" s="42"/>
      <c r="P17" s="34">
        <f>P15-IVA!N37+T21-T22-T24-T25-T27-T29-T30</f>
        <v>287156.19999999995</v>
      </c>
      <c r="Q17" s="22" t="s">
        <v>2212</v>
      </c>
      <c r="T17" s="34">
        <f>ROUND((P17-T3)*0.3,0)-T4</f>
        <v>20869</v>
      </c>
      <c r="U17" s="22" t="s">
        <v>2492</v>
      </c>
      <c r="Z17" s="70" t="s">
        <v>2301</v>
      </c>
      <c r="AA17" s="70" t="s">
        <v>2300</v>
      </c>
      <c r="AB17" s="70" t="s">
        <v>6699</v>
      </c>
      <c r="AC17" s="137">
        <v>599</v>
      </c>
    </row>
    <row r="18" spans="1:29" x14ac:dyDescent="0.2">
      <c r="A18" s="23"/>
      <c r="B18" s="23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2"/>
      <c r="P18" s="34">
        <f>P15-IVA!N37+T21-T22-T24-T25-T26-T27-T28-T23-T29-T30</f>
        <v>269489.2699999999</v>
      </c>
      <c r="Q18" s="22" t="s">
        <v>2213</v>
      </c>
      <c r="Z18" s="70" t="s">
        <v>6701</v>
      </c>
      <c r="AA18" s="70" t="s">
        <v>6700</v>
      </c>
      <c r="AB18" s="70" t="s">
        <v>6702</v>
      </c>
      <c r="AC18" s="137">
        <v>2900</v>
      </c>
    </row>
    <row r="19" spans="1:29" x14ac:dyDescent="0.2">
      <c r="A19" s="23"/>
      <c r="B19" s="148" t="s">
        <v>1124</v>
      </c>
      <c r="C19" s="39">
        <f>ROUND(C15*C17,0)</f>
        <v>3362</v>
      </c>
      <c r="D19" s="39">
        <f t="shared" ref="D19:N19" si="5">ROUND(D15*D17,0)</f>
        <v>7507</v>
      </c>
      <c r="E19" s="39">
        <f t="shared" si="5"/>
        <v>17258</v>
      </c>
      <c r="F19" s="39">
        <f t="shared" si="5"/>
        <v>23324</v>
      </c>
      <c r="G19" s="39">
        <f t="shared" si="5"/>
        <v>29363</v>
      </c>
      <c r="H19" s="39">
        <f t="shared" si="5"/>
        <v>34225</v>
      </c>
      <c r="I19" s="39">
        <f t="shared" si="5"/>
        <v>42307</v>
      </c>
      <c r="J19" s="39">
        <f t="shared" si="5"/>
        <v>47957</v>
      </c>
      <c r="K19" s="39">
        <f t="shared" si="5"/>
        <v>49756</v>
      </c>
      <c r="L19" s="39">
        <f t="shared" si="5"/>
        <v>54205</v>
      </c>
      <c r="M19" s="39">
        <f t="shared" si="5"/>
        <v>61073</v>
      </c>
      <c r="N19" s="39">
        <f t="shared" si="5"/>
        <v>65531</v>
      </c>
      <c r="O19" s="42"/>
      <c r="P19" s="276">
        <f>ROUND(P17/P15,4)</f>
        <v>0.25900000000000001</v>
      </c>
      <c r="Z19" s="70" t="s">
        <v>6701</v>
      </c>
      <c r="AA19" s="70" t="s">
        <v>6700</v>
      </c>
      <c r="AB19" s="70" t="s">
        <v>6703</v>
      </c>
      <c r="AC19" s="137">
        <v>2900</v>
      </c>
    </row>
    <row r="20" spans="1:29" x14ac:dyDescent="0.2">
      <c r="A20" s="23"/>
      <c r="B20" s="23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2"/>
      <c r="P20" s="34"/>
      <c r="AC20" s="136">
        <f>SUM(AC14:AC19)</f>
        <v>31551.33</v>
      </c>
    </row>
    <row r="21" spans="1:29" x14ac:dyDescent="0.2">
      <c r="A21" s="23"/>
      <c r="B21" s="44" t="s">
        <v>1125</v>
      </c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2"/>
      <c r="P21" s="34"/>
      <c r="S21" s="86" t="s">
        <v>1177</v>
      </c>
      <c r="T21" s="67">
        <f>14991.36+9481.89+343.1+9050.86+4352.59+4352.59</f>
        <v>42572.39</v>
      </c>
    </row>
    <row r="22" spans="1:29" x14ac:dyDescent="0.2">
      <c r="A22" s="23"/>
      <c r="B22" s="31" t="s">
        <v>1126</v>
      </c>
      <c r="C22" s="32">
        <f>C23</f>
        <v>3362</v>
      </c>
      <c r="D22" s="32">
        <f>D23+C22</f>
        <v>7507</v>
      </c>
      <c r="E22" s="32">
        <f t="shared" ref="E22:M22" si="6">E23+D22</f>
        <v>17258</v>
      </c>
      <c r="F22" s="32">
        <f t="shared" si="6"/>
        <v>23324</v>
      </c>
      <c r="G22" s="32">
        <f t="shared" si="6"/>
        <v>29363</v>
      </c>
      <c r="H22" s="32">
        <f t="shared" si="6"/>
        <v>34225</v>
      </c>
      <c r="I22" s="32">
        <f t="shared" si="6"/>
        <v>42307</v>
      </c>
      <c r="J22" s="32">
        <f t="shared" si="6"/>
        <v>47957</v>
      </c>
      <c r="K22" s="32">
        <f t="shared" si="6"/>
        <v>49756</v>
      </c>
      <c r="L22" s="32">
        <f t="shared" si="6"/>
        <v>54205</v>
      </c>
      <c r="M22" s="32">
        <f t="shared" si="6"/>
        <v>61073</v>
      </c>
      <c r="N22" s="39">
        <f>N23+M22</f>
        <v>65531</v>
      </c>
      <c r="O22" s="42"/>
      <c r="P22" s="34"/>
      <c r="S22" s="86" t="s">
        <v>1178</v>
      </c>
      <c r="T22" s="67">
        <v>12543</v>
      </c>
    </row>
    <row r="23" spans="1:29" x14ac:dyDescent="0.2">
      <c r="A23" s="23"/>
      <c r="B23" s="31" t="s">
        <v>1127</v>
      </c>
      <c r="C23" s="35">
        <v>3362</v>
      </c>
      <c r="D23" s="35">
        <v>4145</v>
      </c>
      <c r="E23" s="35">
        <v>9751</v>
      </c>
      <c r="F23" s="35">
        <v>6066</v>
      </c>
      <c r="G23" s="35">
        <v>6039</v>
      </c>
      <c r="H23" s="35">
        <v>4862</v>
      </c>
      <c r="I23" s="35">
        <v>8082</v>
      </c>
      <c r="J23" s="35">
        <v>5650</v>
      </c>
      <c r="K23" s="35">
        <v>1799</v>
      </c>
      <c r="L23" s="35">
        <v>4449</v>
      </c>
      <c r="M23" s="35">
        <v>6868</v>
      </c>
      <c r="N23" s="35">
        <v>4458</v>
      </c>
      <c r="O23" s="42"/>
      <c r="P23" s="34"/>
      <c r="S23" s="86" t="s">
        <v>3073</v>
      </c>
      <c r="T23" s="67">
        <v>11661.21</v>
      </c>
    </row>
    <row r="24" spans="1:29" x14ac:dyDescent="0.2">
      <c r="A24" s="23"/>
      <c r="B24" s="31" t="s">
        <v>1128</v>
      </c>
      <c r="C24" s="32">
        <f>C25</f>
        <v>0</v>
      </c>
      <c r="D24" s="32">
        <f>D25+C24</f>
        <v>0</v>
      </c>
      <c r="E24" s="32">
        <f t="shared" ref="E24:N24" si="7">E25+D24</f>
        <v>0</v>
      </c>
      <c r="F24" s="32">
        <f t="shared" si="7"/>
        <v>0</v>
      </c>
      <c r="G24" s="32">
        <f t="shared" si="7"/>
        <v>0</v>
      </c>
      <c r="H24" s="32">
        <f t="shared" si="7"/>
        <v>0</v>
      </c>
      <c r="I24" s="32">
        <f t="shared" si="7"/>
        <v>0</v>
      </c>
      <c r="J24" s="32">
        <f t="shared" si="7"/>
        <v>0</v>
      </c>
      <c r="K24" s="32">
        <f t="shared" si="7"/>
        <v>0</v>
      </c>
      <c r="L24" s="32">
        <f t="shared" si="7"/>
        <v>0</v>
      </c>
      <c r="M24" s="32">
        <f t="shared" si="7"/>
        <v>0</v>
      </c>
      <c r="N24" s="32">
        <f t="shared" si="7"/>
        <v>0</v>
      </c>
      <c r="O24" s="42"/>
      <c r="P24" s="34"/>
      <c r="S24" s="86" t="s">
        <v>2210</v>
      </c>
      <c r="T24" s="105">
        <f>NominaEdoMex!D47</f>
        <v>94829.77</v>
      </c>
    </row>
    <row r="25" spans="1:29" x14ac:dyDescent="0.2">
      <c r="A25" s="23"/>
      <c r="B25" s="31" t="s">
        <v>1129</v>
      </c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42"/>
      <c r="P25" s="34"/>
      <c r="S25" s="86" t="s">
        <v>2211</v>
      </c>
      <c r="T25" s="105">
        <f>ROUND(NominaEdoMex!E47*0.53,2)</f>
        <v>2199.88</v>
      </c>
    </row>
    <row r="26" spans="1:29" x14ac:dyDescent="0.2">
      <c r="A26" s="23"/>
      <c r="B26" s="148" t="s">
        <v>1130</v>
      </c>
      <c r="C26" s="150">
        <f>C22+C24</f>
        <v>3362</v>
      </c>
      <c r="D26" s="150">
        <f t="shared" ref="D26:N26" si="8">D22+D24</f>
        <v>7507</v>
      </c>
      <c r="E26" s="150">
        <f t="shared" si="8"/>
        <v>17258</v>
      </c>
      <c r="F26" s="150">
        <f t="shared" si="8"/>
        <v>23324</v>
      </c>
      <c r="G26" s="150">
        <f t="shared" si="8"/>
        <v>29363</v>
      </c>
      <c r="H26" s="150">
        <f t="shared" si="8"/>
        <v>34225</v>
      </c>
      <c r="I26" s="150">
        <f t="shared" si="8"/>
        <v>42307</v>
      </c>
      <c r="J26" s="150">
        <f t="shared" si="8"/>
        <v>47957</v>
      </c>
      <c r="K26" s="150">
        <f t="shared" si="8"/>
        <v>49756</v>
      </c>
      <c r="L26" s="150">
        <f t="shared" si="8"/>
        <v>54205</v>
      </c>
      <c r="M26" s="150">
        <f t="shared" si="8"/>
        <v>61073</v>
      </c>
      <c r="N26" s="149">
        <f t="shared" si="8"/>
        <v>65531</v>
      </c>
      <c r="O26" s="42"/>
      <c r="P26" s="34"/>
      <c r="S26" s="86" t="s">
        <v>2209</v>
      </c>
      <c r="T26" s="105">
        <f>NominaEdoMex!E47-T25</f>
        <v>1950.83</v>
      </c>
    </row>
    <row r="27" spans="1:29" x14ac:dyDescent="0.2">
      <c r="A27" s="23"/>
      <c r="B27" s="23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2"/>
      <c r="P27" s="34"/>
      <c r="S27" s="86" t="s">
        <v>2445</v>
      </c>
      <c r="T27" s="105">
        <f>Contribuciones!AB15</f>
        <v>34878.39</v>
      </c>
    </row>
    <row r="28" spans="1:29" x14ac:dyDescent="0.2">
      <c r="A28" s="23"/>
      <c r="B28" s="148" t="s">
        <v>1131</v>
      </c>
      <c r="C28" s="39">
        <f>C19-C26</f>
        <v>0</v>
      </c>
      <c r="D28" s="39">
        <f t="shared" ref="D28:N28" si="9">D19-D26</f>
        <v>0</v>
      </c>
      <c r="E28" s="39">
        <f t="shared" si="9"/>
        <v>0</v>
      </c>
      <c r="F28" s="39">
        <f t="shared" si="9"/>
        <v>0</v>
      </c>
      <c r="G28" s="39">
        <f t="shared" si="9"/>
        <v>0</v>
      </c>
      <c r="H28" s="39">
        <f t="shared" si="9"/>
        <v>0</v>
      </c>
      <c r="I28" s="39">
        <f t="shared" si="9"/>
        <v>0</v>
      </c>
      <c r="J28" s="39">
        <f t="shared" si="9"/>
        <v>0</v>
      </c>
      <c r="K28" s="39">
        <f t="shared" si="9"/>
        <v>0</v>
      </c>
      <c r="L28" s="39">
        <f t="shared" si="9"/>
        <v>0</v>
      </c>
      <c r="M28" s="39">
        <f t="shared" si="9"/>
        <v>0</v>
      </c>
      <c r="N28" s="39">
        <f t="shared" si="9"/>
        <v>0</v>
      </c>
      <c r="O28" s="42"/>
      <c r="P28" s="34"/>
      <c r="S28" s="86" t="s">
        <v>2464</v>
      </c>
      <c r="T28" s="67">
        <f>Y34+Contribuciones!Z15+Retenciones!S15+SUM('Dispersion gastos'!AJ3:AJ743)</f>
        <v>4054.8900000000003</v>
      </c>
      <c r="V28" s="136"/>
    </row>
    <row r="29" spans="1:29" x14ac:dyDescent="0.2">
      <c r="A29" s="23"/>
      <c r="B29" s="23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2"/>
      <c r="P29" s="34"/>
      <c r="S29" s="86" t="s">
        <v>3078</v>
      </c>
      <c r="T29" s="105">
        <f>Y35+Contribuciones!AA15+Retenciones!T15+AC20</f>
        <v>37359</v>
      </c>
    </row>
    <row r="30" spans="1:29" x14ac:dyDescent="0.2">
      <c r="A30" s="30" t="s">
        <v>1132</v>
      </c>
      <c r="B30" s="45" t="s">
        <v>1133</v>
      </c>
      <c r="C30" s="46">
        <v>0.3</v>
      </c>
      <c r="D30" s="46">
        <v>0.3</v>
      </c>
      <c r="E30" s="46">
        <v>0.3</v>
      </c>
      <c r="F30" s="46">
        <v>0.3</v>
      </c>
      <c r="G30" s="46">
        <v>0.3</v>
      </c>
      <c r="H30" s="46">
        <v>0.3</v>
      </c>
      <c r="I30" s="46">
        <v>0.3</v>
      </c>
      <c r="J30" s="46">
        <v>0.3</v>
      </c>
      <c r="K30" s="46">
        <v>0.3</v>
      </c>
      <c r="L30" s="46">
        <v>0.3</v>
      </c>
      <c r="M30" s="46">
        <v>0.3</v>
      </c>
      <c r="N30" s="46">
        <v>0.3</v>
      </c>
      <c r="O30" s="47"/>
      <c r="P30" s="48"/>
      <c r="S30" s="86" t="s">
        <v>4883</v>
      </c>
      <c r="T30" s="105">
        <f>366.4+15.75</f>
        <v>382.15</v>
      </c>
    </row>
    <row r="31" spans="1:29" x14ac:dyDescent="0.2">
      <c r="A31" s="23"/>
      <c r="B31" s="23"/>
      <c r="C31" s="48"/>
      <c r="D31" s="48"/>
      <c r="E31" s="48"/>
      <c r="F31" s="48"/>
      <c r="G31" s="49"/>
      <c r="H31" s="49"/>
      <c r="I31" s="49"/>
      <c r="J31" s="49"/>
      <c r="K31" s="49"/>
      <c r="L31" s="49"/>
      <c r="M31" s="49"/>
      <c r="N31" s="49"/>
      <c r="O31" s="49"/>
      <c r="P31" s="50"/>
    </row>
    <row r="32" spans="1:29" x14ac:dyDescent="0.2">
      <c r="A32" s="30" t="s">
        <v>1134</v>
      </c>
      <c r="B32" s="148" t="s">
        <v>1135</v>
      </c>
      <c r="C32" s="150">
        <f>ROUND(C28*C30,0)</f>
        <v>0</v>
      </c>
      <c r="D32" s="150">
        <f t="shared" ref="D32:N32" si="10">ROUND(D28*D30,0)</f>
        <v>0</v>
      </c>
      <c r="E32" s="150">
        <f t="shared" si="10"/>
        <v>0</v>
      </c>
      <c r="F32" s="150">
        <f t="shared" si="10"/>
        <v>0</v>
      </c>
      <c r="G32" s="150">
        <f t="shared" si="10"/>
        <v>0</v>
      </c>
      <c r="H32" s="150">
        <f t="shared" si="10"/>
        <v>0</v>
      </c>
      <c r="I32" s="150">
        <f t="shared" si="10"/>
        <v>0</v>
      </c>
      <c r="J32" s="150">
        <f t="shared" si="10"/>
        <v>0</v>
      </c>
      <c r="K32" s="150">
        <f t="shared" si="10"/>
        <v>0</v>
      </c>
      <c r="L32" s="150">
        <f t="shared" si="10"/>
        <v>0</v>
      </c>
      <c r="M32" s="150">
        <f t="shared" si="10"/>
        <v>0</v>
      </c>
      <c r="N32" s="150">
        <f t="shared" si="10"/>
        <v>0</v>
      </c>
      <c r="O32" s="49"/>
      <c r="P32" s="49"/>
      <c r="U32" s="135" t="s">
        <v>3092</v>
      </c>
    </row>
    <row r="33" spans="1:45" x14ac:dyDescent="0.2">
      <c r="A33" s="30"/>
      <c r="B33" s="51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V33" s="157">
        <v>2022</v>
      </c>
      <c r="W33" s="157">
        <v>2023</v>
      </c>
      <c r="X33" s="157">
        <v>2024</v>
      </c>
      <c r="Y33" s="157" t="s">
        <v>2511</v>
      </c>
    </row>
    <row r="34" spans="1:45" x14ac:dyDescent="0.2">
      <c r="A34" s="30" t="s">
        <v>1113</v>
      </c>
      <c r="B34" s="31" t="s">
        <v>1136</v>
      </c>
      <c r="C34" s="32">
        <v>0</v>
      </c>
      <c r="D34" s="32">
        <f>C34+C35</f>
        <v>0</v>
      </c>
      <c r="E34" s="32">
        <f>D34+D35</f>
        <v>0</v>
      </c>
      <c r="F34" s="32">
        <f t="shared" ref="F34:N34" si="11">E34+E35</f>
        <v>0</v>
      </c>
      <c r="G34" s="32">
        <f t="shared" si="11"/>
        <v>0</v>
      </c>
      <c r="H34" s="32">
        <f t="shared" si="11"/>
        <v>0</v>
      </c>
      <c r="I34" s="32">
        <f t="shared" si="11"/>
        <v>0</v>
      </c>
      <c r="J34" s="32">
        <f t="shared" si="11"/>
        <v>0</v>
      </c>
      <c r="K34" s="32">
        <f t="shared" si="11"/>
        <v>0</v>
      </c>
      <c r="L34" s="32">
        <f t="shared" si="11"/>
        <v>0</v>
      </c>
      <c r="M34" s="32">
        <f t="shared" si="11"/>
        <v>0</v>
      </c>
      <c r="N34" s="32">
        <f t="shared" si="11"/>
        <v>0</v>
      </c>
      <c r="O34" s="49"/>
      <c r="P34" s="49"/>
      <c r="U34" s="156" t="s">
        <v>3796</v>
      </c>
      <c r="V34" s="137">
        <f>133+191</f>
        <v>324</v>
      </c>
      <c r="W34" s="137">
        <f>384</f>
        <v>384</v>
      </c>
      <c r="X34" s="137">
        <f>P39+IVA!N67</f>
        <v>98</v>
      </c>
      <c r="Y34" s="226">
        <f>V34+W34+X34</f>
        <v>806</v>
      </c>
    </row>
    <row r="35" spans="1:45" x14ac:dyDescent="0.2">
      <c r="A35" s="30"/>
      <c r="B35" s="148" t="s">
        <v>2446</v>
      </c>
      <c r="C35" s="150">
        <f>C32-C34</f>
        <v>0</v>
      </c>
      <c r="D35" s="150">
        <f t="shared" ref="D35:N35" si="12">IF((D32-D34)&lt;0,0,D32-D34)</f>
        <v>0</v>
      </c>
      <c r="E35" s="150">
        <f t="shared" si="12"/>
        <v>0</v>
      </c>
      <c r="F35" s="150">
        <f t="shared" si="12"/>
        <v>0</v>
      </c>
      <c r="G35" s="150">
        <f t="shared" si="12"/>
        <v>0</v>
      </c>
      <c r="H35" s="150">
        <f t="shared" si="12"/>
        <v>0</v>
      </c>
      <c r="I35" s="150">
        <f t="shared" si="12"/>
        <v>0</v>
      </c>
      <c r="J35" s="150">
        <f t="shared" si="12"/>
        <v>0</v>
      </c>
      <c r="K35" s="150">
        <f t="shared" si="12"/>
        <v>0</v>
      </c>
      <c r="L35" s="150">
        <f t="shared" si="12"/>
        <v>0</v>
      </c>
      <c r="M35" s="150">
        <f t="shared" si="12"/>
        <v>0</v>
      </c>
      <c r="N35" s="150">
        <f t="shared" si="12"/>
        <v>0</v>
      </c>
      <c r="O35" s="49"/>
      <c r="P35" s="48"/>
      <c r="U35" s="156" t="s">
        <v>3797</v>
      </c>
      <c r="V35" s="137">
        <f>581+881</f>
        <v>1462</v>
      </c>
      <c r="W35" s="137">
        <f>1606</f>
        <v>1606</v>
      </c>
      <c r="X35" s="137">
        <f>P40+IVA!N68</f>
        <v>2681</v>
      </c>
      <c r="Y35" s="226">
        <f>V35+W35+X35</f>
        <v>5749</v>
      </c>
    </row>
    <row r="36" spans="1:45" x14ac:dyDescent="0.2">
      <c r="A36" s="30"/>
      <c r="B36" s="51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</row>
    <row r="37" spans="1:45" x14ac:dyDescent="0.2">
      <c r="A37" s="30" t="s">
        <v>1113</v>
      </c>
      <c r="B37" s="31" t="s">
        <v>1137</v>
      </c>
      <c r="C37" s="32">
        <f>C38</f>
        <v>0</v>
      </c>
      <c r="D37" s="32">
        <f>C38+C37</f>
        <v>0</v>
      </c>
      <c r="E37" s="32">
        <f t="shared" ref="E37:N37" si="13">D38+D37</f>
        <v>0</v>
      </c>
      <c r="F37" s="32">
        <f t="shared" si="13"/>
        <v>0</v>
      </c>
      <c r="G37" s="32">
        <f t="shared" si="13"/>
        <v>0</v>
      </c>
      <c r="H37" s="32">
        <f t="shared" si="13"/>
        <v>0</v>
      </c>
      <c r="I37" s="32">
        <f t="shared" si="13"/>
        <v>0</v>
      </c>
      <c r="J37" s="32">
        <f t="shared" si="13"/>
        <v>0</v>
      </c>
      <c r="K37" s="32">
        <f t="shared" si="13"/>
        <v>0</v>
      </c>
      <c r="L37" s="32">
        <f t="shared" si="13"/>
        <v>0</v>
      </c>
      <c r="M37" s="32">
        <f t="shared" si="13"/>
        <v>0</v>
      </c>
      <c r="N37" s="52">
        <f t="shared" si="13"/>
        <v>0</v>
      </c>
      <c r="O37" s="49"/>
      <c r="P37" s="49"/>
    </row>
    <row r="38" spans="1:45" x14ac:dyDescent="0.2">
      <c r="A38" s="30" t="s">
        <v>1113</v>
      </c>
      <c r="B38" s="31" t="s">
        <v>1138</v>
      </c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49"/>
      <c r="P38" s="49"/>
    </row>
    <row r="39" spans="1:45" x14ac:dyDescent="0.2">
      <c r="A39" s="30" t="s">
        <v>1111</v>
      </c>
      <c r="B39" s="31" t="s">
        <v>1139</v>
      </c>
      <c r="C39" s="73">
        <f>C50-C35</f>
        <v>0</v>
      </c>
      <c r="D39" s="73">
        <f t="shared" ref="D39:N39" si="14">D50-D35</f>
        <v>0</v>
      </c>
      <c r="E39" s="73">
        <f t="shared" si="14"/>
        <v>0</v>
      </c>
      <c r="F39" s="73">
        <f t="shared" si="14"/>
        <v>0</v>
      </c>
      <c r="G39" s="73">
        <f t="shared" si="14"/>
        <v>0</v>
      </c>
      <c r="H39" s="73">
        <f t="shared" si="14"/>
        <v>0</v>
      </c>
      <c r="I39" s="73">
        <f t="shared" si="14"/>
        <v>0</v>
      </c>
      <c r="J39" s="73">
        <f t="shared" si="14"/>
        <v>0</v>
      </c>
      <c r="K39" s="73">
        <f t="shared" si="14"/>
        <v>0</v>
      </c>
      <c r="L39" s="73">
        <f t="shared" si="14"/>
        <v>0</v>
      </c>
      <c r="M39" s="73">
        <f t="shared" si="14"/>
        <v>0</v>
      </c>
      <c r="N39" s="73">
        <f t="shared" si="14"/>
        <v>0</v>
      </c>
      <c r="O39" s="49"/>
      <c r="P39" s="36">
        <f t="shared" ref="P39:P40" si="15">SUM(C39:N39)</f>
        <v>0</v>
      </c>
    </row>
    <row r="40" spans="1:45" x14ac:dyDescent="0.2">
      <c r="A40" s="30" t="s">
        <v>1111</v>
      </c>
      <c r="B40" s="31" t="s">
        <v>1140</v>
      </c>
      <c r="C40" s="73">
        <f t="shared" ref="C40:M40" si="16">ROUND(C50*C52*C53,0)</f>
        <v>0</v>
      </c>
      <c r="D40" s="73">
        <f t="shared" si="16"/>
        <v>0</v>
      </c>
      <c r="E40" s="73">
        <f t="shared" si="16"/>
        <v>0</v>
      </c>
      <c r="F40" s="73">
        <f t="shared" si="16"/>
        <v>0</v>
      </c>
      <c r="G40" s="73">
        <f t="shared" si="16"/>
        <v>0</v>
      </c>
      <c r="H40" s="73">
        <f t="shared" si="16"/>
        <v>0</v>
      </c>
      <c r="I40" s="73">
        <f t="shared" si="16"/>
        <v>0</v>
      </c>
      <c r="J40" s="73">
        <f t="shared" si="16"/>
        <v>0</v>
      </c>
      <c r="K40" s="73">
        <f t="shared" si="16"/>
        <v>0</v>
      </c>
      <c r="L40" s="73">
        <f t="shared" si="16"/>
        <v>0</v>
      </c>
      <c r="M40" s="73">
        <f t="shared" si="16"/>
        <v>0</v>
      </c>
      <c r="N40" s="73">
        <f>ROUND(N50*N52*N53,0)</f>
        <v>0</v>
      </c>
      <c r="O40" s="49"/>
      <c r="P40" s="36">
        <f t="shared" si="15"/>
        <v>0</v>
      </c>
    </row>
    <row r="41" spans="1:45" x14ac:dyDescent="0.2">
      <c r="A41" s="30"/>
      <c r="B41" s="53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48"/>
      <c r="Q41" s="23"/>
      <c r="R41" s="23"/>
      <c r="S41" s="23"/>
      <c r="T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</row>
    <row r="42" spans="1:45" x14ac:dyDescent="0.2">
      <c r="A42" s="55" t="s">
        <v>1134</v>
      </c>
      <c r="B42" s="148" t="s">
        <v>1141</v>
      </c>
      <c r="C42" s="149">
        <f>C32-C35-C37+C39+C40</f>
        <v>0</v>
      </c>
      <c r="D42" s="149">
        <f t="shared" ref="D42:N42" si="17">D32-D35-D37+D39+D40</f>
        <v>0</v>
      </c>
      <c r="E42" s="149">
        <f t="shared" si="17"/>
        <v>0</v>
      </c>
      <c r="F42" s="149">
        <f t="shared" si="17"/>
        <v>0</v>
      </c>
      <c r="G42" s="149">
        <f t="shared" si="17"/>
        <v>0</v>
      </c>
      <c r="H42" s="149">
        <f t="shared" si="17"/>
        <v>0</v>
      </c>
      <c r="I42" s="149">
        <f t="shared" si="17"/>
        <v>0</v>
      </c>
      <c r="J42" s="149">
        <f t="shared" si="17"/>
        <v>0</v>
      </c>
      <c r="K42" s="149">
        <f t="shared" si="17"/>
        <v>0</v>
      </c>
      <c r="L42" s="149">
        <f t="shared" si="17"/>
        <v>0</v>
      </c>
      <c r="M42" s="149">
        <f t="shared" si="17"/>
        <v>0</v>
      </c>
      <c r="N42" s="149">
        <f t="shared" si="17"/>
        <v>0</v>
      </c>
      <c r="O42" s="56"/>
      <c r="P42" s="57"/>
      <c r="Q42" s="24"/>
      <c r="R42" s="24"/>
      <c r="S42" s="24"/>
      <c r="T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</row>
    <row r="43" spans="1:45" s="8" customFormat="1" ht="22.5" x14ac:dyDescent="0.2">
      <c r="A43" s="108"/>
      <c r="B43" s="109" t="s">
        <v>2447</v>
      </c>
      <c r="C43" s="110" t="s">
        <v>2451</v>
      </c>
      <c r="D43" s="110" t="s">
        <v>2451</v>
      </c>
      <c r="E43" s="110" t="s">
        <v>2451</v>
      </c>
      <c r="F43" s="110" t="s">
        <v>2451</v>
      </c>
      <c r="G43" s="110" t="s">
        <v>2451</v>
      </c>
      <c r="H43" s="110" t="s">
        <v>2451</v>
      </c>
      <c r="I43" s="110" t="s">
        <v>2451</v>
      </c>
      <c r="J43" s="110" t="s">
        <v>2451</v>
      </c>
      <c r="K43" s="110" t="s">
        <v>2451</v>
      </c>
      <c r="L43" s="110" t="s">
        <v>2451</v>
      </c>
      <c r="M43" s="110" t="s">
        <v>2451</v>
      </c>
      <c r="N43" s="110" t="s">
        <v>2449</v>
      </c>
      <c r="O43" s="111"/>
      <c r="P43" s="112"/>
      <c r="Q43" s="113"/>
      <c r="R43" s="113"/>
      <c r="S43" s="113"/>
      <c r="T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</row>
    <row r="44" spans="1:45" s="8" customFormat="1" ht="11.25" x14ac:dyDescent="0.2">
      <c r="A44" s="108"/>
      <c r="B44" s="109" t="s">
        <v>2450</v>
      </c>
      <c r="C44" s="110">
        <v>45468</v>
      </c>
      <c r="D44" s="110">
        <v>45476</v>
      </c>
      <c r="E44" s="110">
        <v>45501</v>
      </c>
      <c r="F44" s="110">
        <v>45513</v>
      </c>
      <c r="G44" s="110">
        <v>45515</v>
      </c>
      <c r="H44" s="110">
        <v>45517</v>
      </c>
      <c r="I44" s="110">
        <v>45519</v>
      </c>
      <c r="J44" s="110">
        <v>45541</v>
      </c>
      <c r="K44" s="110">
        <v>45571</v>
      </c>
      <c r="L44" s="110">
        <v>45571</v>
      </c>
      <c r="M44" s="110"/>
      <c r="N44" s="110"/>
      <c r="O44" s="111"/>
      <c r="P44" s="112"/>
      <c r="Q44" s="113"/>
      <c r="R44" s="113"/>
      <c r="S44" s="113"/>
      <c r="T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3"/>
      <c r="AP44" s="113"/>
      <c r="AQ44" s="113"/>
      <c r="AR44" s="113"/>
      <c r="AS44" s="113"/>
    </row>
    <row r="45" spans="1:45" x14ac:dyDescent="0.2">
      <c r="A45" s="51"/>
      <c r="B45" s="23"/>
      <c r="C45" s="106"/>
      <c r="D45" s="106"/>
      <c r="E45" s="106"/>
      <c r="F45" s="55"/>
      <c r="G45" s="106"/>
      <c r="H45" s="55"/>
      <c r="I45" s="55"/>
      <c r="J45" s="106"/>
      <c r="K45" s="55"/>
      <c r="L45" s="106"/>
      <c r="M45" s="106"/>
      <c r="N45" s="106"/>
      <c r="O45" s="23"/>
      <c r="P45" s="23"/>
    </row>
    <row r="46" spans="1:45" x14ac:dyDescent="0.2">
      <c r="A46" s="51"/>
      <c r="B46" s="44" t="s">
        <v>1181</v>
      </c>
      <c r="O46" s="23"/>
      <c r="P46" s="23"/>
    </row>
    <row r="47" spans="1:45" x14ac:dyDescent="0.2">
      <c r="B47" s="69" t="s">
        <v>1182</v>
      </c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</row>
    <row r="48" spans="1:45" x14ac:dyDescent="0.2">
      <c r="B48" s="69" t="s">
        <v>1183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</row>
    <row r="49" spans="2:14" x14ac:dyDescent="0.2">
      <c r="B49" s="69" t="s">
        <v>1184</v>
      </c>
      <c r="C49" s="70">
        <f>IF(ISERR(TRUNC(C47/C48,4)),0,(TRUNC(C47/C48,4)))</f>
        <v>0</v>
      </c>
      <c r="D49" s="70">
        <f t="shared" ref="D49:N49" si="18">IF(ISERR(TRUNC(D47/D48,4)),0,(TRUNC(D47/D48,4)))</f>
        <v>0</v>
      </c>
      <c r="E49" s="70">
        <f t="shared" si="18"/>
        <v>0</v>
      </c>
      <c r="F49" s="70">
        <f t="shared" si="18"/>
        <v>0</v>
      </c>
      <c r="G49" s="70">
        <f t="shared" si="18"/>
        <v>0</v>
      </c>
      <c r="H49" s="70">
        <f t="shared" si="18"/>
        <v>0</v>
      </c>
      <c r="I49" s="70">
        <f t="shared" si="18"/>
        <v>0</v>
      </c>
      <c r="J49" s="70">
        <f t="shared" si="18"/>
        <v>0</v>
      </c>
      <c r="K49" s="70">
        <f t="shared" si="18"/>
        <v>0</v>
      </c>
      <c r="L49" s="70">
        <f t="shared" si="18"/>
        <v>0</v>
      </c>
      <c r="M49" s="70">
        <f t="shared" si="18"/>
        <v>0</v>
      </c>
      <c r="N49" s="70">
        <f t="shared" si="18"/>
        <v>0</v>
      </c>
    </row>
    <row r="50" spans="2:14" x14ac:dyDescent="0.2">
      <c r="B50" s="151" t="s">
        <v>1185</v>
      </c>
      <c r="C50" s="152">
        <f>ROUND(C35*C49,0)</f>
        <v>0</v>
      </c>
      <c r="D50" s="152">
        <f>ROUND(D35*D49,0)</f>
        <v>0</v>
      </c>
      <c r="E50" s="152">
        <f t="shared" ref="E50:N50" si="19">ROUND(E35*E49,0)</f>
        <v>0</v>
      </c>
      <c r="F50" s="152">
        <f t="shared" si="19"/>
        <v>0</v>
      </c>
      <c r="G50" s="152">
        <f t="shared" si="19"/>
        <v>0</v>
      </c>
      <c r="H50" s="152">
        <f t="shared" si="19"/>
        <v>0</v>
      </c>
      <c r="I50" s="152">
        <f t="shared" si="19"/>
        <v>0</v>
      </c>
      <c r="J50" s="152">
        <f t="shared" si="19"/>
        <v>0</v>
      </c>
      <c r="K50" s="152">
        <f t="shared" si="19"/>
        <v>0</v>
      </c>
      <c r="L50" s="152">
        <f t="shared" si="19"/>
        <v>0</v>
      </c>
      <c r="M50" s="152">
        <f t="shared" si="19"/>
        <v>0</v>
      </c>
      <c r="N50" s="152">
        <f t="shared" si="19"/>
        <v>0</v>
      </c>
    </row>
    <row r="52" spans="2:14" x14ac:dyDescent="0.2">
      <c r="B52" s="69" t="s">
        <v>1186</v>
      </c>
      <c r="C52" s="72">
        <v>1.47E-2</v>
      </c>
      <c r="D52" s="72">
        <v>1.47E-2</v>
      </c>
      <c r="E52" s="72">
        <v>1.47E-2</v>
      </c>
      <c r="F52" s="72">
        <v>1.47E-2</v>
      </c>
      <c r="G52" s="72">
        <v>1.47E-2</v>
      </c>
      <c r="H52" s="72">
        <v>1.47E-2</v>
      </c>
      <c r="I52" s="72">
        <v>1.47E-2</v>
      </c>
      <c r="J52" s="72">
        <v>1.47E-2</v>
      </c>
      <c r="K52" s="72">
        <v>1.47E-2</v>
      </c>
      <c r="L52" s="72">
        <v>1.47E-2</v>
      </c>
      <c r="M52" s="72">
        <v>1.47E-2</v>
      </c>
      <c r="N52" s="72">
        <v>1.47E-2</v>
      </c>
    </row>
    <row r="53" spans="2:14" x14ac:dyDescent="0.2">
      <c r="B53" s="69" t="s">
        <v>1187</v>
      </c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</row>
    <row r="54" spans="2:14" x14ac:dyDescent="0.2">
      <c r="B54" s="69" t="s">
        <v>1188</v>
      </c>
      <c r="C54" s="72">
        <f t="shared" ref="C54:M54" si="20">TRUNC(C52*C53,4)</f>
        <v>0</v>
      </c>
      <c r="D54" s="72">
        <f t="shared" si="20"/>
        <v>0</v>
      </c>
      <c r="E54" s="72">
        <f t="shared" si="20"/>
        <v>0</v>
      </c>
      <c r="F54" s="72">
        <f t="shared" si="20"/>
        <v>0</v>
      </c>
      <c r="G54" s="72">
        <f t="shared" si="20"/>
        <v>0</v>
      </c>
      <c r="H54" s="72">
        <f t="shared" si="20"/>
        <v>0</v>
      </c>
      <c r="I54" s="72">
        <f t="shared" si="20"/>
        <v>0</v>
      </c>
      <c r="J54" s="72">
        <f t="shared" si="20"/>
        <v>0</v>
      </c>
      <c r="K54" s="72">
        <f t="shared" si="20"/>
        <v>0</v>
      </c>
      <c r="L54" s="72">
        <f t="shared" si="20"/>
        <v>0</v>
      </c>
      <c r="M54" s="72">
        <f t="shared" si="20"/>
        <v>0</v>
      </c>
      <c r="N54" s="72">
        <f>TRUNC(N52*N53,4)</f>
        <v>0</v>
      </c>
    </row>
    <row r="55" spans="2:14" x14ac:dyDescent="0.2">
      <c r="B55" s="151" t="s">
        <v>1189</v>
      </c>
      <c r="C55" s="152">
        <f t="shared" ref="C55:M55" si="21">ROUND(C54*C50,0)</f>
        <v>0</v>
      </c>
      <c r="D55" s="152">
        <f t="shared" si="21"/>
        <v>0</v>
      </c>
      <c r="E55" s="152">
        <f t="shared" si="21"/>
        <v>0</v>
      </c>
      <c r="F55" s="152">
        <f t="shared" si="21"/>
        <v>0</v>
      </c>
      <c r="G55" s="152">
        <f t="shared" si="21"/>
        <v>0</v>
      </c>
      <c r="H55" s="152">
        <f t="shared" si="21"/>
        <v>0</v>
      </c>
      <c r="I55" s="152">
        <f t="shared" si="21"/>
        <v>0</v>
      </c>
      <c r="J55" s="152">
        <f t="shared" si="21"/>
        <v>0</v>
      </c>
      <c r="K55" s="152">
        <f t="shared" si="21"/>
        <v>0</v>
      </c>
      <c r="L55" s="152">
        <f t="shared" si="21"/>
        <v>0</v>
      </c>
      <c r="M55" s="152">
        <f t="shared" si="21"/>
        <v>0</v>
      </c>
      <c r="N55" s="152">
        <f>ROUND(N54*N50,0)</f>
        <v>0</v>
      </c>
    </row>
    <row r="62" spans="2:14" x14ac:dyDescent="0.2">
      <c r="B62" s="123" t="s">
        <v>3067</v>
      </c>
      <c r="C62" s="137">
        <v>51967</v>
      </c>
      <c r="D62" s="137">
        <v>26566</v>
      </c>
      <c r="E62" s="137">
        <v>25211</v>
      </c>
      <c r="F62" s="137">
        <v>8624</v>
      </c>
      <c r="G62" s="137">
        <v>22431</v>
      </c>
      <c r="H62" s="137">
        <v>19257</v>
      </c>
      <c r="I62" s="137">
        <v>27600</v>
      </c>
      <c r="J62" s="137">
        <v>20325</v>
      </c>
      <c r="K62" s="137">
        <v>27565</v>
      </c>
      <c r="L62" s="137">
        <v>11287</v>
      </c>
      <c r="M62" s="137">
        <v>45351</v>
      </c>
      <c r="N62" s="137">
        <v>14293</v>
      </c>
    </row>
    <row r="63" spans="2:14" x14ac:dyDescent="0.2">
      <c r="B63" s="123" t="s">
        <v>3068</v>
      </c>
      <c r="C63" s="137">
        <v>0</v>
      </c>
      <c r="D63" s="137">
        <v>37500</v>
      </c>
      <c r="E63" s="137">
        <v>125489</v>
      </c>
      <c r="F63" s="137">
        <v>85142</v>
      </c>
      <c r="G63" s="137">
        <v>70900</v>
      </c>
      <c r="H63" s="137">
        <v>55890</v>
      </c>
      <c r="I63" s="137">
        <v>97317</v>
      </c>
      <c r="J63" s="137">
        <v>67000</v>
      </c>
      <c r="K63" s="137">
        <v>73105</v>
      </c>
      <c r="L63" s="137">
        <v>64000</v>
      </c>
      <c r="M63" s="137">
        <v>70850</v>
      </c>
      <c r="N63" s="137">
        <v>61150</v>
      </c>
    </row>
    <row r="64" spans="2:14" x14ac:dyDescent="0.2">
      <c r="B64" s="123" t="s">
        <v>3069</v>
      </c>
      <c r="C64" s="139">
        <f>C62+C63</f>
        <v>51967</v>
      </c>
      <c r="D64" s="139">
        <f t="shared" ref="D64:N64" si="22">D62+D63</f>
        <v>64066</v>
      </c>
      <c r="E64" s="139">
        <f t="shared" si="22"/>
        <v>150700</v>
      </c>
      <c r="F64" s="139">
        <f t="shared" si="22"/>
        <v>93766</v>
      </c>
      <c r="G64" s="139">
        <f t="shared" si="22"/>
        <v>93331</v>
      </c>
      <c r="H64" s="139">
        <f t="shared" si="22"/>
        <v>75147</v>
      </c>
      <c r="I64" s="139">
        <f t="shared" si="22"/>
        <v>124917</v>
      </c>
      <c r="J64" s="139">
        <f t="shared" si="22"/>
        <v>87325</v>
      </c>
      <c r="K64" s="139">
        <f t="shared" si="22"/>
        <v>100670</v>
      </c>
      <c r="L64" s="139">
        <f t="shared" si="22"/>
        <v>75287</v>
      </c>
      <c r="M64" s="139">
        <f t="shared" si="22"/>
        <v>116201</v>
      </c>
      <c r="N64" s="139">
        <f t="shared" si="22"/>
        <v>75443</v>
      </c>
    </row>
    <row r="65" spans="3:14" x14ac:dyDescent="0.2">
      <c r="C65" s="22" t="str">
        <f>IF(C14=C64,"","Revisar cifras")</f>
        <v/>
      </c>
      <c r="D65" s="22" t="str">
        <f t="shared" ref="D65:N65" si="23">IF(D14=D64,"","Revisar cifras")</f>
        <v/>
      </c>
      <c r="E65" s="22" t="str">
        <f t="shared" si="23"/>
        <v/>
      </c>
      <c r="F65" s="22" t="str">
        <f t="shared" si="23"/>
        <v/>
      </c>
      <c r="G65" s="22" t="str">
        <f t="shared" si="23"/>
        <v/>
      </c>
      <c r="H65" s="22" t="str">
        <f t="shared" si="23"/>
        <v/>
      </c>
      <c r="I65" s="22" t="str">
        <f t="shared" si="23"/>
        <v/>
      </c>
      <c r="J65" s="22" t="str">
        <f t="shared" si="23"/>
        <v/>
      </c>
      <c r="K65" s="22" t="str">
        <f t="shared" si="23"/>
        <v/>
      </c>
      <c r="L65" s="22" t="str">
        <f t="shared" si="23"/>
        <v/>
      </c>
      <c r="M65" s="22" t="str">
        <f t="shared" si="23"/>
        <v/>
      </c>
      <c r="N65" s="22" t="str">
        <f t="shared" si="23"/>
        <v/>
      </c>
    </row>
    <row r="74" spans="3:14" x14ac:dyDescent="0.2">
      <c r="D74" s="135" t="s">
        <v>3058</v>
      </c>
    </row>
    <row r="75" spans="3:14" x14ac:dyDescent="0.2">
      <c r="D75" s="41" t="s">
        <v>3057</v>
      </c>
      <c r="G75" s="41" t="s">
        <v>2474</v>
      </c>
      <c r="H75" s="41" t="s">
        <v>2475</v>
      </c>
      <c r="J75" s="41" t="s">
        <v>33</v>
      </c>
    </row>
    <row r="76" spans="3:14" x14ac:dyDescent="0.2">
      <c r="D76" s="22" t="s">
        <v>3062</v>
      </c>
      <c r="F76" s="136"/>
      <c r="G76" s="136">
        <f>SUM(C62:N62)</f>
        <v>300477</v>
      </c>
      <c r="H76" s="136">
        <f>SUM(C63:N63)</f>
        <v>808343</v>
      </c>
      <c r="J76" s="136">
        <f>G76+H76</f>
        <v>1108820</v>
      </c>
    </row>
    <row r="77" spans="3:14" x14ac:dyDescent="0.2">
      <c r="D77" t="s">
        <v>3061</v>
      </c>
      <c r="F77" s="136"/>
      <c r="G77" s="136"/>
      <c r="H77" s="136"/>
      <c r="J77" s="136"/>
    </row>
    <row r="78" spans="3:14" x14ac:dyDescent="0.2">
      <c r="E78" s="22" t="s">
        <v>3059</v>
      </c>
      <c r="F78" s="136"/>
      <c r="G78" s="136">
        <f>IVA!N38-T21</f>
        <v>377101.61</v>
      </c>
      <c r="H78" s="136">
        <f>IVA!N39</f>
        <v>262370</v>
      </c>
      <c r="J78" s="136">
        <f>G78+H78</f>
        <v>639471.61</v>
      </c>
    </row>
    <row r="79" spans="3:14" x14ac:dyDescent="0.2">
      <c r="E79" s="22" t="s">
        <v>2445</v>
      </c>
      <c r="F79" s="136"/>
      <c r="G79" s="136"/>
      <c r="H79" s="136">
        <f>Contribuciones!AB15</f>
        <v>34878.39</v>
      </c>
      <c r="J79" s="136">
        <f>G79+H79</f>
        <v>34878.39</v>
      </c>
    </row>
    <row r="80" spans="3:14" x14ac:dyDescent="0.2">
      <c r="E80" s="22" t="s">
        <v>3060</v>
      </c>
      <c r="F80" s="136"/>
      <c r="G80" s="136"/>
      <c r="H80" s="136">
        <f>NominaEdoMex!D47+ROUND(NominaEdoMex!E47*0.53,2)</f>
        <v>97029.650000000009</v>
      </c>
      <c r="J80" s="136">
        <f>G80+H80</f>
        <v>97029.650000000009</v>
      </c>
    </row>
    <row r="81" spans="4:13" x14ac:dyDescent="0.2">
      <c r="E81" t="s">
        <v>3066</v>
      </c>
      <c r="F81" s="136"/>
      <c r="G81" s="136">
        <f>T22</f>
        <v>12543</v>
      </c>
      <c r="H81" s="136"/>
      <c r="J81" s="136">
        <f>G81+H81</f>
        <v>12543</v>
      </c>
    </row>
    <row r="82" spans="4:13" x14ac:dyDescent="0.2">
      <c r="E82" s="22" t="s">
        <v>6704</v>
      </c>
      <c r="H82" s="136">
        <f>T29+T30</f>
        <v>37741.15</v>
      </c>
      <c r="J82" s="136">
        <f>G82+H82</f>
        <v>37741.15</v>
      </c>
    </row>
    <row r="83" spans="4:13" x14ac:dyDescent="0.2">
      <c r="K83" s="136">
        <f>J76-J78-J79-J80-J81-J82</f>
        <v>287156.19999999995</v>
      </c>
      <c r="M83" s="22" t="s">
        <v>6706</v>
      </c>
    </row>
    <row r="84" spans="4:13" x14ac:dyDescent="0.2">
      <c r="M84" s="22">
        <f>TRUNC(K83/J76,4)</f>
        <v>0.25890000000000002</v>
      </c>
    </row>
    <row r="85" spans="4:13" x14ac:dyDescent="0.2">
      <c r="D85" s="22" t="s">
        <v>3070</v>
      </c>
      <c r="G85" s="22">
        <v>190541</v>
      </c>
      <c r="J85" s="132">
        <f>T3</f>
        <v>190541</v>
      </c>
    </row>
    <row r="87" spans="4:13" x14ac:dyDescent="0.2">
      <c r="D87" s="22" t="s">
        <v>3063</v>
      </c>
      <c r="F87" s="136"/>
      <c r="G87" s="136">
        <f>G76-G78-G79-G80-G81-G85-G82</f>
        <v>-279708.61</v>
      </c>
      <c r="H87" s="136">
        <f>H76-H78-H79-H80-H81-H85-H82</f>
        <v>376323.80999999994</v>
      </c>
      <c r="J87" s="136">
        <f>G87+H87</f>
        <v>96615.199999999953</v>
      </c>
      <c r="K87" s="136"/>
    </row>
    <row r="88" spans="4:13" x14ac:dyDescent="0.2">
      <c r="F88" s="136"/>
      <c r="G88" s="136"/>
      <c r="H88" s="136"/>
    </row>
    <row r="89" spans="4:13" x14ac:dyDescent="0.2">
      <c r="D89" s="22" t="s">
        <v>3064</v>
      </c>
      <c r="F89" s="136"/>
      <c r="G89" s="22">
        <v>0.3</v>
      </c>
      <c r="H89" s="22">
        <v>0.3</v>
      </c>
      <c r="J89" s="22">
        <v>0.3</v>
      </c>
    </row>
    <row r="90" spans="4:13" x14ac:dyDescent="0.2">
      <c r="F90" s="136"/>
    </row>
    <row r="91" spans="4:13" x14ac:dyDescent="0.2">
      <c r="D91" s="22" t="s">
        <v>3065</v>
      </c>
      <c r="F91" s="136"/>
      <c r="G91" s="136">
        <f>ROUND(G87*G89,0)</f>
        <v>-83913</v>
      </c>
      <c r="H91" s="136">
        <f>ROUND(H87*H89,0)</f>
        <v>112897</v>
      </c>
      <c r="J91" s="136">
        <f>ROUND(J87*J89,0)</f>
        <v>28985</v>
      </c>
    </row>
    <row r="94" spans="4:13" x14ac:dyDescent="0.2">
      <c r="D94" s="22" t="s">
        <v>3071</v>
      </c>
      <c r="J94" s="136">
        <v>8116</v>
      </c>
    </row>
    <row r="96" spans="4:13" x14ac:dyDescent="0.2">
      <c r="D96" s="22" t="s">
        <v>3072</v>
      </c>
      <c r="G96" s="138"/>
      <c r="H96" s="138"/>
      <c r="J96" s="132">
        <f>J91-J94</f>
        <v>20869</v>
      </c>
    </row>
    <row r="97" spans="7:8" x14ac:dyDescent="0.2">
      <c r="G97" s="136">
        <f>ROUND(J96/J76*G76,0)</f>
        <v>5655</v>
      </c>
      <c r="H97" s="136">
        <f>ROUND(J96/J76*H76,0)</f>
        <v>15214</v>
      </c>
    </row>
  </sheetData>
  <dataValidations disablePrompts="1" count="1">
    <dataValidation type="list" allowBlank="1" showInputMessage="1" showErrorMessage="1" sqref="C43:N43" xr:uid="{19D2D9A9-53B2-4494-B4F8-7E16DBD88FED}">
      <formula1>"Pendiente,Por presentar,Presentada sin pago,Presentada con pago,Pagada"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D0855-9473-4156-8833-37F884020784}">
  <dimension ref="A1:W93"/>
  <sheetViews>
    <sheetView zoomScaleNormal="100" workbookViewId="0">
      <pane xSplit="1" ySplit="5" topLeftCell="B52" activePane="bottomRight" state="frozen"/>
      <selection pane="topRight" activeCell="B1" sqref="B1"/>
      <selection pane="bottomLeft" activeCell="A6" sqref="A6"/>
      <selection pane="bottomRight" activeCell="K70" sqref="K70"/>
    </sheetView>
  </sheetViews>
  <sheetFormatPr baseColWidth="10" defaultRowHeight="12.75" x14ac:dyDescent="0.2"/>
  <cols>
    <col min="1" max="1" width="33.140625" style="22" customWidth="1"/>
    <col min="2" max="13" width="12.7109375" style="22" customWidth="1"/>
    <col min="14" max="14" width="11.42578125" style="22"/>
    <col min="15" max="15" width="3.7109375" style="22" customWidth="1"/>
    <col min="16" max="16" width="14.140625" style="22" customWidth="1"/>
    <col min="17" max="23" width="11.42578125" style="22" customWidth="1"/>
    <col min="24" max="16384" width="11.42578125" style="22"/>
  </cols>
  <sheetData>
    <row r="1" spans="1:16" x14ac:dyDescent="0.2">
      <c r="A1" s="21" t="s">
        <v>1094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6" x14ac:dyDescent="0.2">
      <c r="A2" s="24" t="s">
        <v>1142</v>
      </c>
      <c r="C2" s="59"/>
      <c r="D2" s="58"/>
      <c r="E2" s="60"/>
      <c r="F2" s="58"/>
      <c r="G2" s="58"/>
      <c r="H2" s="58"/>
      <c r="I2" s="58"/>
      <c r="J2" s="58"/>
      <c r="K2" s="58"/>
      <c r="L2" s="58"/>
      <c r="M2" s="58"/>
      <c r="N2" s="58"/>
    </row>
    <row r="3" spans="1:16" x14ac:dyDescent="0.2">
      <c r="A3" s="24" t="s">
        <v>1176</v>
      </c>
      <c r="C3" s="59"/>
      <c r="D3" s="58"/>
      <c r="E3" s="60"/>
      <c r="F3" s="58"/>
      <c r="G3" s="58"/>
      <c r="H3" s="58"/>
      <c r="I3" s="58"/>
      <c r="J3" s="58"/>
      <c r="K3" s="58"/>
      <c r="L3" s="58"/>
      <c r="M3" s="58"/>
      <c r="N3" s="58"/>
    </row>
    <row r="4" spans="1:16" x14ac:dyDescent="0.2">
      <c r="A4" s="24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58"/>
    </row>
    <row r="5" spans="1:16" x14ac:dyDescent="0.2">
      <c r="A5" s="29" t="s">
        <v>1143</v>
      </c>
      <c r="B5" s="29" t="s">
        <v>1144</v>
      </c>
      <c r="C5" s="29" t="s">
        <v>1145</v>
      </c>
      <c r="D5" s="29" t="s">
        <v>1146</v>
      </c>
      <c r="E5" s="29" t="s">
        <v>1147</v>
      </c>
      <c r="F5" s="29" t="s">
        <v>1148</v>
      </c>
      <c r="G5" s="29" t="s">
        <v>1149</v>
      </c>
      <c r="H5" s="29" t="s">
        <v>1150</v>
      </c>
      <c r="I5" s="29" t="s">
        <v>1151</v>
      </c>
      <c r="J5" s="29" t="s">
        <v>1152</v>
      </c>
      <c r="K5" s="29" t="s">
        <v>1153</v>
      </c>
      <c r="L5" s="29" t="s">
        <v>1154</v>
      </c>
      <c r="M5" s="29" t="s">
        <v>1155</v>
      </c>
      <c r="N5" s="29" t="s">
        <v>2511</v>
      </c>
    </row>
    <row r="6" spans="1:16" x14ac:dyDescent="0.2">
      <c r="A6" s="31" t="s">
        <v>2467</v>
      </c>
      <c r="B6" s="35">
        <v>51967</v>
      </c>
      <c r="C6" s="35">
        <v>11566</v>
      </c>
      <c r="D6" s="35">
        <v>25211</v>
      </c>
      <c r="E6" s="35">
        <v>23625</v>
      </c>
      <c r="F6" s="35">
        <v>22431</v>
      </c>
      <c r="G6" s="35">
        <v>18732</v>
      </c>
      <c r="H6" s="35">
        <v>17595</v>
      </c>
      <c r="I6" s="35">
        <v>11636</v>
      </c>
      <c r="J6" s="35">
        <v>29767</v>
      </c>
      <c r="K6" s="35">
        <v>25268</v>
      </c>
      <c r="L6" s="35">
        <v>49332</v>
      </c>
      <c r="M6" s="35">
        <v>14277</v>
      </c>
      <c r="N6" s="73">
        <f>SUM(B6:M6)</f>
        <v>301407</v>
      </c>
    </row>
    <row r="7" spans="1:16" x14ac:dyDescent="0.2">
      <c r="A7" s="31" t="s">
        <v>2468</v>
      </c>
      <c r="B7" s="35">
        <v>0</v>
      </c>
      <c r="C7" s="35">
        <v>37500</v>
      </c>
      <c r="D7" s="35">
        <v>125489</v>
      </c>
      <c r="E7" s="35">
        <v>85141</v>
      </c>
      <c r="F7" s="35">
        <v>70900</v>
      </c>
      <c r="G7" s="35">
        <v>55890</v>
      </c>
      <c r="H7" s="35">
        <v>97317</v>
      </c>
      <c r="I7" s="35">
        <v>67000</v>
      </c>
      <c r="J7" s="35">
        <v>65125</v>
      </c>
      <c r="K7" s="35">
        <v>64000</v>
      </c>
      <c r="L7" s="35">
        <v>70850</v>
      </c>
      <c r="M7" s="35">
        <v>61150</v>
      </c>
      <c r="N7" s="73">
        <f>SUM(B7:M7)</f>
        <v>800362</v>
      </c>
    </row>
    <row r="8" spans="1:16" x14ac:dyDescent="0.2">
      <c r="A8" s="69" t="s">
        <v>2469</v>
      </c>
      <c r="B8" s="32">
        <f>B6+B7</f>
        <v>51967</v>
      </c>
      <c r="C8" s="32">
        <f t="shared" ref="C8:M8" si="0">C6+C7</f>
        <v>49066</v>
      </c>
      <c r="D8" s="32">
        <f t="shared" si="0"/>
        <v>150700</v>
      </c>
      <c r="E8" s="32">
        <f t="shared" si="0"/>
        <v>108766</v>
      </c>
      <c r="F8" s="32">
        <f t="shared" si="0"/>
        <v>93331</v>
      </c>
      <c r="G8" s="32">
        <f t="shared" si="0"/>
        <v>74622</v>
      </c>
      <c r="H8" s="32">
        <f t="shared" si="0"/>
        <v>114912</v>
      </c>
      <c r="I8" s="32">
        <f t="shared" si="0"/>
        <v>78636</v>
      </c>
      <c r="J8" s="32">
        <f t="shared" si="0"/>
        <v>94892</v>
      </c>
      <c r="K8" s="32">
        <f t="shared" si="0"/>
        <v>89268</v>
      </c>
      <c r="L8" s="32">
        <f t="shared" si="0"/>
        <v>120182</v>
      </c>
      <c r="M8" s="32">
        <f t="shared" si="0"/>
        <v>75427</v>
      </c>
      <c r="N8" s="32">
        <f>N6+N7</f>
        <v>1101769</v>
      </c>
      <c r="P8" s="136"/>
    </row>
    <row r="9" spans="1:16" x14ac:dyDescent="0.2">
      <c r="A9" s="31" t="s">
        <v>1156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51"/>
    </row>
    <row r="10" spans="1:16" x14ac:dyDescent="0.2">
      <c r="A10" s="31" t="s">
        <v>1157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51"/>
    </row>
    <row r="11" spans="1:16" x14ac:dyDescent="0.2">
      <c r="A11" s="31" t="s">
        <v>1158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51"/>
    </row>
    <row r="12" spans="1:16" x14ac:dyDescent="0.2">
      <c r="A12" s="153" t="s">
        <v>1159</v>
      </c>
      <c r="B12" s="150">
        <f>SUM(B8:B11)</f>
        <v>51967</v>
      </c>
      <c r="C12" s="150">
        <f t="shared" ref="C12:M12" si="1">SUM(C8:C11)</f>
        <v>49066</v>
      </c>
      <c r="D12" s="150">
        <f t="shared" si="1"/>
        <v>150700</v>
      </c>
      <c r="E12" s="150">
        <f t="shared" si="1"/>
        <v>108766</v>
      </c>
      <c r="F12" s="150">
        <f t="shared" si="1"/>
        <v>93331</v>
      </c>
      <c r="G12" s="150">
        <f t="shared" si="1"/>
        <v>74622</v>
      </c>
      <c r="H12" s="150">
        <f t="shared" si="1"/>
        <v>114912</v>
      </c>
      <c r="I12" s="150">
        <f t="shared" si="1"/>
        <v>78636</v>
      </c>
      <c r="J12" s="150">
        <f t="shared" si="1"/>
        <v>94892</v>
      </c>
      <c r="K12" s="150">
        <f t="shared" si="1"/>
        <v>89268</v>
      </c>
      <c r="L12" s="150">
        <f t="shared" si="1"/>
        <v>120182</v>
      </c>
      <c r="M12" s="150">
        <f t="shared" si="1"/>
        <v>75427</v>
      </c>
      <c r="N12" s="149">
        <f>SUM(B12:M12)</f>
        <v>1101769</v>
      </c>
      <c r="O12" s="65"/>
    </row>
    <row r="13" spans="1:16" s="8" customFormat="1" ht="11.25" x14ac:dyDescent="0.2">
      <c r="A13" s="109" t="s">
        <v>2465</v>
      </c>
      <c r="B13" s="119">
        <f t="shared" ref="B13:I13" si="2">IF(ISERROR(ROUND(B6/B8,4)),0,ROUND(B6/B8,4))</f>
        <v>1</v>
      </c>
      <c r="C13" s="119">
        <f t="shared" si="2"/>
        <v>0.23569999999999999</v>
      </c>
      <c r="D13" s="119">
        <f t="shared" si="2"/>
        <v>0.1673</v>
      </c>
      <c r="E13" s="119">
        <f t="shared" si="2"/>
        <v>0.2172</v>
      </c>
      <c r="F13" s="119">
        <f t="shared" si="2"/>
        <v>0.24030000000000001</v>
      </c>
      <c r="G13" s="119">
        <f t="shared" si="2"/>
        <v>0.251</v>
      </c>
      <c r="H13" s="119">
        <f t="shared" si="2"/>
        <v>0.15310000000000001</v>
      </c>
      <c r="I13" s="119">
        <f t="shared" si="2"/>
        <v>0.14799999999999999</v>
      </c>
      <c r="J13" s="119">
        <f>IF(ISERROR(ROUND(J6/J8,4)),0,ROUND(J6/J8,4))</f>
        <v>0.31369999999999998</v>
      </c>
      <c r="K13" s="119">
        <f t="shared" ref="K13:M13" si="3">IF(ISERROR(ROUND(K6/K8,4)),0,ROUND(K6/K8,4))</f>
        <v>0.28310000000000002</v>
      </c>
      <c r="L13" s="119">
        <f t="shared" si="3"/>
        <v>0.41049999999999998</v>
      </c>
      <c r="M13" s="119">
        <f t="shared" si="3"/>
        <v>0.1893</v>
      </c>
      <c r="N13" s="118"/>
    </row>
    <row r="14" spans="1:16" s="8" customFormat="1" ht="11.25" x14ac:dyDescent="0.2">
      <c r="A14" s="109" t="s">
        <v>2466</v>
      </c>
      <c r="B14" s="119">
        <f t="shared" ref="B14:J14" si="4">IF(ISERROR(ROUND(B7/B8,4)),0,ROUND(B7/B8,4))</f>
        <v>0</v>
      </c>
      <c r="C14" s="119">
        <f t="shared" si="4"/>
        <v>0.76429999999999998</v>
      </c>
      <c r="D14" s="119">
        <f t="shared" si="4"/>
        <v>0.8327</v>
      </c>
      <c r="E14" s="119">
        <f t="shared" si="4"/>
        <v>0.78280000000000005</v>
      </c>
      <c r="F14" s="119">
        <f t="shared" si="4"/>
        <v>0.75970000000000004</v>
      </c>
      <c r="G14" s="119">
        <f t="shared" si="4"/>
        <v>0.749</v>
      </c>
      <c r="H14" s="119">
        <f t="shared" si="4"/>
        <v>0.84689999999999999</v>
      </c>
      <c r="I14" s="119">
        <f t="shared" si="4"/>
        <v>0.85199999999999998</v>
      </c>
      <c r="J14" s="119">
        <f t="shared" si="4"/>
        <v>0.68630000000000002</v>
      </c>
      <c r="K14" s="119">
        <f>IF(ISERROR(ROUND(K7/K8,4)),0,ROUND(K7/K8,4))</f>
        <v>0.71689999999999998</v>
      </c>
      <c r="L14" s="119">
        <f t="shared" ref="L14:M14" si="5">IF(ISERROR(ROUND(L7/L8,4)),0,ROUND(L7/L8,4))</f>
        <v>0.58950000000000002</v>
      </c>
      <c r="M14" s="119">
        <f t="shared" si="5"/>
        <v>0.81069999999999998</v>
      </c>
      <c r="N14" s="118"/>
      <c r="O14" s="84"/>
    </row>
    <row r="15" spans="1:16" x14ac:dyDescent="0.2">
      <c r="A15" s="24"/>
      <c r="B15" s="60"/>
      <c r="C15" s="60"/>
      <c r="D15" s="60"/>
      <c r="E15" s="60"/>
      <c r="F15" s="24"/>
      <c r="G15" s="62"/>
      <c r="H15" s="62"/>
      <c r="I15" s="24"/>
      <c r="J15" s="62"/>
      <c r="K15" s="24"/>
      <c r="L15" s="24"/>
      <c r="M15" s="24"/>
      <c r="N15" s="51"/>
    </row>
    <row r="16" spans="1:16" x14ac:dyDescent="0.2">
      <c r="A16" s="31" t="s">
        <v>1160</v>
      </c>
      <c r="B16" s="32">
        <f>ROUND(B8*0.16,0)</f>
        <v>8315</v>
      </c>
      <c r="C16" s="32">
        <f t="shared" ref="C16:M16" si="6">ROUND(C8*0.16,0)</f>
        <v>7851</v>
      </c>
      <c r="D16" s="32">
        <f t="shared" si="6"/>
        <v>24112</v>
      </c>
      <c r="E16" s="32">
        <f t="shared" si="6"/>
        <v>17403</v>
      </c>
      <c r="F16" s="32">
        <f t="shared" si="6"/>
        <v>14933</v>
      </c>
      <c r="G16" s="32">
        <f t="shared" si="6"/>
        <v>11940</v>
      </c>
      <c r="H16" s="32">
        <f t="shared" si="6"/>
        <v>18386</v>
      </c>
      <c r="I16" s="32">
        <f t="shared" si="6"/>
        <v>12582</v>
      </c>
      <c r="J16" s="32">
        <f t="shared" si="6"/>
        <v>15183</v>
      </c>
      <c r="K16" s="32">
        <f t="shared" si="6"/>
        <v>14283</v>
      </c>
      <c r="L16" s="32">
        <f t="shared" si="6"/>
        <v>19229</v>
      </c>
      <c r="M16" s="32">
        <f t="shared" si="6"/>
        <v>12068</v>
      </c>
      <c r="N16" s="32">
        <f t="shared" ref="N16:N17" si="7">SUM(B16:M16)</f>
        <v>176285</v>
      </c>
    </row>
    <row r="17" spans="1:23" x14ac:dyDescent="0.2">
      <c r="A17" s="31" t="s">
        <v>1161</v>
      </c>
      <c r="B17" s="32">
        <f t="shared" ref="B17:M17" si="8">ROUND(B9*0.08,0)</f>
        <v>0</v>
      </c>
      <c r="C17" s="32">
        <f t="shared" si="8"/>
        <v>0</v>
      </c>
      <c r="D17" s="32">
        <f t="shared" si="8"/>
        <v>0</v>
      </c>
      <c r="E17" s="32">
        <f t="shared" si="8"/>
        <v>0</v>
      </c>
      <c r="F17" s="32">
        <f t="shared" si="8"/>
        <v>0</v>
      </c>
      <c r="G17" s="32">
        <f t="shared" si="8"/>
        <v>0</v>
      </c>
      <c r="H17" s="32">
        <f t="shared" si="8"/>
        <v>0</v>
      </c>
      <c r="I17" s="32">
        <f t="shared" si="8"/>
        <v>0</v>
      </c>
      <c r="J17" s="32">
        <f t="shared" si="8"/>
        <v>0</v>
      </c>
      <c r="K17" s="32">
        <f t="shared" si="8"/>
        <v>0</v>
      </c>
      <c r="L17" s="32">
        <f t="shared" si="8"/>
        <v>0</v>
      </c>
      <c r="M17" s="32">
        <f t="shared" si="8"/>
        <v>0</v>
      </c>
      <c r="N17" s="32">
        <f t="shared" si="7"/>
        <v>0</v>
      </c>
    </row>
    <row r="18" spans="1:23" x14ac:dyDescent="0.2">
      <c r="A18" s="153" t="s">
        <v>1162</v>
      </c>
      <c r="B18" s="150">
        <f>SUM(B16:B17)</f>
        <v>8315</v>
      </c>
      <c r="C18" s="150">
        <f t="shared" ref="C18:M18" si="9">SUM(C16:C17)</f>
        <v>7851</v>
      </c>
      <c r="D18" s="150">
        <f t="shared" si="9"/>
        <v>24112</v>
      </c>
      <c r="E18" s="150">
        <f t="shared" si="9"/>
        <v>17403</v>
      </c>
      <c r="F18" s="150">
        <f t="shared" si="9"/>
        <v>14933</v>
      </c>
      <c r="G18" s="150">
        <f t="shared" si="9"/>
        <v>11940</v>
      </c>
      <c r="H18" s="150">
        <f t="shared" si="9"/>
        <v>18386</v>
      </c>
      <c r="I18" s="150">
        <f t="shared" si="9"/>
        <v>12582</v>
      </c>
      <c r="J18" s="150">
        <f t="shared" si="9"/>
        <v>15183</v>
      </c>
      <c r="K18" s="150">
        <f t="shared" si="9"/>
        <v>14283</v>
      </c>
      <c r="L18" s="150">
        <f t="shared" si="9"/>
        <v>19229</v>
      </c>
      <c r="M18" s="150">
        <f t="shared" si="9"/>
        <v>12068</v>
      </c>
      <c r="N18" s="149">
        <f>SUM(B18:M18)</f>
        <v>176285</v>
      </c>
      <c r="P18" s="135" t="s">
        <v>3077</v>
      </c>
      <c r="Q18" s="135" t="s">
        <v>3074</v>
      </c>
    </row>
    <row r="19" spans="1:23" s="8" customFormat="1" ht="11.25" x14ac:dyDescent="0.2">
      <c r="A19" s="120" t="s">
        <v>4884</v>
      </c>
      <c r="B19" s="121">
        <f>ROUND(B18*B13,0)</f>
        <v>8315</v>
      </c>
      <c r="C19" s="121">
        <f t="shared" ref="C19:M19" si="10">ROUND(C18*C13,0)</f>
        <v>1850</v>
      </c>
      <c r="D19" s="121">
        <f t="shared" si="10"/>
        <v>4034</v>
      </c>
      <c r="E19" s="121">
        <f t="shared" si="10"/>
        <v>3780</v>
      </c>
      <c r="F19" s="121">
        <f t="shared" si="10"/>
        <v>3588</v>
      </c>
      <c r="G19" s="121">
        <f t="shared" si="10"/>
        <v>2997</v>
      </c>
      <c r="H19" s="121">
        <f t="shared" si="10"/>
        <v>2815</v>
      </c>
      <c r="I19" s="121">
        <f t="shared" si="10"/>
        <v>1862</v>
      </c>
      <c r="J19" s="121">
        <f t="shared" si="10"/>
        <v>4763</v>
      </c>
      <c r="K19" s="121">
        <f>ROUND(K18*K13,0)</f>
        <v>4044</v>
      </c>
      <c r="L19" s="121">
        <f t="shared" si="10"/>
        <v>7894</v>
      </c>
      <c r="M19" s="121">
        <f t="shared" si="10"/>
        <v>2284</v>
      </c>
      <c r="N19" s="130">
        <f>SUM(B19:M19)</f>
        <v>48226</v>
      </c>
      <c r="P19" s="130">
        <v>10165</v>
      </c>
      <c r="Q19" s="130">
        <f t="shared" ref="Q19:Q20" si="11">N19-P19</f>
        <v>38061</v>
      </c>
      <c r="R19" s="145">
        <f>Q19+Q20</f>
        <v>51051</v>
      </c>
    </row>
    <row r="20" spans="1:23" s="8" customFormat="1" ht="11.25" x14ac:dyDescent="0.2">
      <c r="A20" s="142" t="s">
        <v>4886</v>
      </c>
      <c r="B20" s="143">
        <f>ROUND(B6*0.0546,0)</f>
        <v>2837</v>
      </c>
      <c r="C20" s="143">
        <f t="shared" ref="C20:M20" si="12">ROUND(C6*0.0546,0)</f>
        <v>632</v>
      </c>
      <c r="D20" s="143">
        <f t="shared" si="12"/>
        <v>1377</v>
      </c>
      <c r="E20" s="143">
        <f t="shared" si="12"/>
        <v>1290</v>
      </c>
      <c r="F20" s="143">
        <f t="shared" si="12"/>
        <v>1225</v>
      </c>
      <c r="G20" s="143">
        <f t="shared" si="12"/>
        <v>1023</v>
      </c>
      <c r="H20" s="143">
        <f t="shared" si="12"/>
        <v>961</v>
      </c>
      <c r="I20" s="143">
        <f t="shared" si="12"/>
        <v>635</v>
      </c>
      <c r="J20" s="143">
        <f t="shared" si="12"/>
        <v>1625</v>
      </c>
      <c r="K20" s="143">
        <f t="shared" si="12"/>
        <v>1380</v>
      </c>
      <c r="L20" s="143">
        <f t="shared" si="12"/>
        <v>2694</v>
      </c>
      <c r="M20" s="143">
        <f t="shared" si="12"/>
        <v>780</v>
      </c>
      <c r="N20" s="144">
        <f t="shared" ref="N20:N22" si="13">SUM(B20:M20)</f>
        <v>16459</v>
      </c>
      <c r="P20" s="144">
        <v>3469</v>
      </c>
      <c r="Q20" s="144">
        <f t="shared" si="11"/>
        <v>12990</v>
      </c>
    </row>
    <row r="21" spans="1:23" s="8" customFormat="1" ht="11.25" x14ac:dyDescent="0.2">
      <c r="A21" s="120" t="s">
        <v>4885</v>
      </c>
      <c r="B21" s="121">
        <f t="shared" ref="B21:M21" si="14">B18-B19</f>
        <v>0</v>
      </c>
      <c r="C21" s="121">
        <f t="shared" si="14"/>
        <v>6001</v>
      </c>
      <c r="D21" s="121">
        <f t="shared" si="14"/>
        <v>20078</v>
      </c>
      <c r="E21" s="121">
        <f t="shared" si="14"/>
        <v>13623</v>
      </c>
      <c r="F21" s="121">
        <f t="shared" si="14"/>
        <v>11345</v>
      </c>
      <c r="G21" s="121">
        <f t="shared" si="14"/>
        <v>8943</v>
      </c>
      <c r="H21" s="121">
        <f t="shared" si="14"/>
        <v>15571</v>
      </c>
      <c r="I21" s="121">
        <f t="shared" si="14"/>
        <v>10720</v>
      </c>
      <c r="J21" s="121">
        <f t="shared" si="14"/>
        <v>10420</v>
      </c>
      <c r="K21" s="121">
        <f t="shared" si="14"/>
        <v>10239</v>
      </c>
      <c r="L21" s="121">
        <f t="shared" si="14"/>
        <v>11335</v>
      </c>
      <c r="M21" s="121">
        <f t="shared" si="14"/>
        <v>9784</v>
      </c>
      <c r="N21" s="130">
        <f t="shared" si="13"/>
        <v>128059</v>
      </c>
      <c r="P21" s="130">
        <v>5780</v>
      </c>
      <c r="Q21" s="130">
        <f>N21-P21</f>
        <v>122279</v>
      </c>
      <c r="R21" s="145">
        <f>Q21+Q22</f>
        <v>165980</v>
      </c>
      <c r="W21" s="8">
        <v>100</v>
      </c>
    </row>
    <row r="22" spans="1:23" x14ac:dyDescent="0.2">
      <c r="A22" s="142" t="s">
        <v>4886</v>
      </c>
      <c r="B22" s="143">
        <v>0</v>
      </c>
      <c r="C22" s="143">
        <f>ROUND(C7*0.0546,0)</f>
        <v>2048</v>
      </c>
      <c r="D22" s="143">
        <f t="shared" ref="D22:M22" si="15">ROUND(D7*0.0546,0)</f>
        <v>6852</v>
      </c>
      <c r="E22" s="143">
        <f t="shared" si="15"/>
        <v>4649</v>
      </c>
      <c r="F22" s="143">
        <f t="shared" si="15"/>
        <v>3871</v>
      </c>
      <c r="G22" s="143">
        <f t="shared" si="15"/>
        <v>3052</v>
      </c>
      <c r="H22" s="143">
        <f t="shared" si="15"/>
        <v>5314</v>
      </c>
      <c r="I22" s="143">
        <f t="shared" si="15"/>
        <v>3658</v>
      </c>
      <c r="J22" s="143">
        <f t="shared" si="15"/>
        <v>3556</v>
      </c>
      <c r="K22" s="143">
        <f t="shared" si="15"/>
        <v>3494</v>
      </c>
      <c r="L22" s="143">
        <f t="shared" si="15"/>
        <v>3868</v>
      </c>
      <c r="M22" s="143">
        <f t="shared" si="15"/>
        <v>3339</v>
      </c>
      <c r="N22" s="144">
        <f t="shared" si="13"/>
        <v>43701</v>
      </c>
      <c r="O22" s="8"/>
      <c r="P22" s="144">
        <v>0</v>
      </c>
      <c r="Q22" s="144">
        <f t="shared" ref="Q22" si="16">N22-P22</f>
        <v>43701</v>
      </c>
    </row>
    <row r="23" spans="1:23" x14ac:dyDescent="0.2">
      <c r="A23" s="24"/>
      <c r="B23" s="65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51"/>
      <c r="P23" s="146"/>
      <c r="Q23" s="146"/>
      <c r="R23" s="146"/>
    </row>
    <row r="24" spans="1:23" x14ac:dyDescent="0.2">
      <c r="A24" s="24"/>
      <c r="B24" s="65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51"/>
      <c r="Q24" s="147"/>
      <c r="R24" s="41"/>
    </row>
    <row r="25" spans="1:23" x14ac:dyDescent="0.2">
      <c r="A25" s="122" t="s">
        <v>2484</v>
      </c>
      <c r="B25" s="35">
        <v>24466</v>
      </c>
      <c r="C25" s="35">
        <v>11797</v>
      </c>
      <c r="D25" s="35">
        <v>11001</v>
      </c>
      <c r="E25" s="35">
        <v>18757</v>
      </c>
      <c r="F25" s="35">
        <v>60873</v>
      </c>
      <c r="G25" s="35">
        <v>47447</v>
      </c>
      <c r="H25" s="35">
        <v>48472</v>
      </c>
      <c r="I25" s="35">
        <v>12847</v>
      </c>
      <c r="J25" s="35">
        <v>31158</v>
      </c>
      <c r="K25" s="35">
        <v>18892</v>
      </c>
      <c r="L25" s="35">
        <v>30820</v>
      </c>
      <c r="M25" s="35">
        <v>81359</v>
      </c>
      <c r="N25" s="73">
        <f t="shared" ref="N25:N36" si="17">SUM(B25:M25)</f>
        <v>397889</v>
      </c>
    </row>
    <row r="26" spans="1:23" x14ac:dyDescent="0.2">
      <c r="A26" s="31" t="s">
        <v>2485</v>
      </c>
      <c r="B26" s="35">
        <v>0</v>
      </c>
      <c r="C26" s="35">
        <v>3400</v>
      </c>
      <c r="D26" s="35">
        <v>18187</v>
      </c>
      <c r="E26" s="35">
        <v>32881</v>
      </c>
      <c r="F26" s="35">
        <v>19289</v>
      </c>
      <c r="G26" s="35">
        <v>8011</v>
      </c>
      <c r="H26" s="35">
        <v>55911</v>
      </c>
      <c r="I26" s="35">
        <v>21151</v>
      </c>
      <c r="J26" s="35">
        <v>22929</v>
      </c>
      <c r="K26" s="35">
        <v>14500</v>
      </c>
      <c r="L26" s="35">
        <v>29848</v>
      </c>
      <c r="M26" s="35">
        <v>30405</v>
      </c>
      <c r="N26" s="73">
        <f t="shared" si="17"/>
        <v>256512</v>
      </c>
    </row>
    <row r="27" spans="1:23" x14ac:dyDescent="0.2">
      <c r="A27" s="69" t="s">
        <v>2476</v>
      </c>
      <c r="B27" s="39">
        <f t="shared" ref="B27:M27" si="18">B25+B26</f>
        <v>24466</v>
      </c>
      <c r="C27" s="39">
        <f t="shared" si="18"/>
        <v>15197</v>
      </c>
      <c r="D27" s="39">
        <f t="shared" si="18"/>
        <v>29188</v>
      </c>
      <c r="E27" s="39">
        <f t="shared" si="18"/>
        <v>51638</v>
      </c>
      <c r="F27" s="39">
        <f t="shared" si="18"/>
        <v>80162</v>
      </c>
      <c r="G27" s="39">
        <f t="shared" si="18"/>
        <v>55458</v>
      </c>
      <c r="H27" s="39">
        <f t="shared" si="18"/>
        <v>104383</v>
      </c>
      <c r="I27" s="39">
        <f t="shared" si="18"/>
        <v>33998</v>
      </c>
      <c r="J27" s="39">
        <f t="shared" si="18"/>
        <v>54087</v>
      </c>
      <c r="K27" s="39">
        <f t="shared" si="18"/>
        <v>33392</v>
      </c>
      <c r="L27" s="39">
        <f t="shared" si="18"/>
        <v>60668</v>
      </c>
      <c r="M27" s="39">
        <f t="shared" si="18"/>
        <v>111764</v>
      </c>
      <c r="N27" s="39">
        <f t="shared" si="17"/>
        <v>654401</v>
      </c>
    </row>
    <row r="28" spans="1:23" x14ac:dyDescent="0.2">
      <c r="A28" s="31" t="s">
        <v>2486</v>
      </c>
      <c r="B28" s="35">
        <v>0</v>
      </c>
      <c r="C28" s="35">
        <v>0</v>
      </c>
      <c r="D28" s="35">
        <v>0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73">
        <f t="shared" si="17"/>
        <v>0</v>
      </c>
    </row>
    <row r="29" spans="1:23" x14ac:dyDescent="0.2">
      <c r="A29" s="31" t="s">
        <v>2487</v>
      </c>
      <c r="B29" s="35">
        <v>0</v>
      </c>
      <c r="C29" s="35">
        <v>0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132</v>
      </c>
      <c r="L29" s="35">
        <v>0</v>
      </c>
      <c r="M29" s="35">
        <v>0</v>
      </c>
      <c r="N29" s="73">
        <f t="shared" si="17"/>
        <v>132</v>
      </c>
    </row>
    <row r="30" spans="1:23" x14ac:dyDescent="0.2">
      <c r="A30" s="69" t="s">
        <v>2478</v>
      </c>
      <c r="B30" s="32">
        <f>B28+B29</f>
        <v>0</v>
      </c>
      <c r="C30" s="32">
        <f t="shared" ref="C30" si="19">C28+C29</f>
        <v>0</v>
      </c>
      <c r="D30" s="32">
        <f t="shared" ref="D30" si="20">D28+D29</f>
        <v>0</v>
      </c>
      <c r="E30" s="32">
        <f t="shared" ref="E30" si="21">E28+E29</f>
        <v>0</v>
      </c>
      <c r="F30" s="32">
        <f t="shared" ref="F30" si="22">F28+F29</f>
        <v>0</v>
      </c>
      <c r="G30" s="32">
        <f t="shared" ref="G30" si="23">G28+G29</f>
        <v>0</v>
      </c>
      <c r="H30" s="32">
        <f t="shared" ref="H30" si="24">H28+H29</f>
        <v>0</v>
      </c>
      <c r="I30" s="32">
        <f t="shared" ref="I30" si="25">I28+I29</f>
        <v>0</v>
      </c>
      <c r="J30" s="32">
        <f t="shared" ref="J30" si="26">J28+J29</f>
        <v>0</v>
      </c>
      <c r="K30" s="32">
        <f t="shared" ref="K30" si="27">K28+K29</f>
        <v>132</v>
      </c>
      <c r="L30" s="32">
        <f t="shared" ref="L30" si="28">L28+L29</f>
        <v>0</v>
      </c>
      <c r="M30" s="32">
        <f t="shared" ref="M30" si="29">M28+M29</f>
        <v>0</v>
      </c>
      <c r="N30" s="39">
        <f t="shared" si="17"/>
        <v>132</v>
      </c>
    </row>
    <row r="31" spans="1:23" x14ac:dyDescent="0.2">
      <c r="A31" s="31" t="s">
        <v>2488</v>
      </c>
      <c r="B31" s="35">
        <v>466</v>
      </c>
      <c r="C31" s="35">
        <v>323</v>
      </c>
      <c r="D31" s="35">
        <v>4226</v>
      </c>
      <c r="E31" s="35">
        <v>259</v>
      </c>
      <c r="F31" s="35">
        <v>1567</v>
      </c>
      <c r="G31" s="35">
        <v>3902</v>
      </c>
      <c r="H31" s="35">
        <v>4488</v>
      </c>
      <c r="I31" s="35">
        <v>762</v>
      </c>
      <c r="J31" s="35">
        <v>476</v>
      </c>
      <c r="K31" s="35">
        <v>157</v>
      </c>
      <c r="L31" s="35">
        <v>3039</v>
      </c>
      <c r="M31" s="35">
        <v>1681</v>
      </c>
      <c r="N31" s="73">
        <f t="shared" si="17"/>
        <v>21346</v>
      </c>
    </row>
    <row r="32" spans="1:23" x14ac:dyDescent="0.2">
      <c r="A32" s="31" t="s">
        <v>2489</v>
      </c>
      <c r="B32" s="35">
        <v>0</v>
      </c>
      <c r="C32" s="35">
        <v>0</v>
      </c>
      <c r="D32" s="35">
        <v>33</v>
      </c>
      <c r="E32" s="35">
        <v>0</v>
      </c>
      <c r="F32" s="35">
        <v>0</v>
      </c>
      <c r="G32" s="35">
        <v>0</v>
      </c>
      <c r="H32" s="35">
        <v>17</v>
      </c>
      <c r="I32" s="35">
        <v>0</v>
      </c>
      <c r="J32" s="35">
        <v>2607</v>
      </c>
      <c r="K32" s="35">
        <v>149</v>
      </c>
      <c r="L32" s="35">
        <v>1720</v>
      </c>
      <c r="M32" s="35">
        <v>0</v>
      </c>
      <c r="N32" s="73">
        <f t="shared" si="17"/>
        <v>4526</v>
      </c>
    </row>
    <row r="33" spans="1:14" x14ac:dyDescent="0.2">
      <c r="A33" s="69" t="s">
        <v>2477</v>
      </c>
      <c r="B33" s="32">
        <f>B31+B32</f>
        <v>466</v>
      </c>
      <c r="C33" s="32">
        <f t="shared" ref="C33" si="30">C31+C32</f>
        <v>323</v>
      </c>
      <c r="D33" s="32">
        <f t="shared" ref="D33" si="31">D31+D32</f>
        <v>4259</v>
      </c>
      <c r="E33" s="32">
        <f t="shared" ref="E33" si="32">E31+E32</f>
        <v>259</v>
      </c>
      <c r="F33" s="32">
        <f t="shared" ref="F33" si="33">F31+F32</f>
        <v>1567</v>
      </c>
      <c r="G33" s="32">
        <f t="shared" ref="G33" si="34">G31+G32</f>
        <v>3902</v>
      </c>
      <c r="H33" s="32">
        <f t="shared" ref="H33" si="35">H31+H32</f>
        <v>4505</v>
      </c>
      <c r="I33" s="32">
        <f t="shared" ref="I33" si="36">I31+I32</f>
        <v>762</v>
      </c>
      <c r="J33" s="32">
        <f t="shared" ref="J33" si="37">J31+J32</f>
        <v>3083</v>
      </c>
      <c r="K33" s="32">
        <f t="shared" ref="K33" si="38">K31+K32</f>
        <v>306</v>
      </c>
      <c r="L33" s="32">
        <f t="shared" ref="L33" si="39">L31+L32</f>
        <v>4759</v>
      </c>
      <c r="M33" s="32">
        <f t="shared" ref="M33" si="40">M31+M32</f>
        <v>1681</v>
      </c>
      <c r="N33" s="39">
        <f t="shared" si="17"/>
        <v>25872</v>
      </c>
    </row>
    <row r="34" spans="1:14" x14ac:dyDescent="0.2">
      <c r="A34" s="31" t="s">
        <v>2490</v>
      </c>
      <c r="B34" s="35">
        <v>0</v>
      </c>
      <c r="C34" s="35">
        <v>0</v>
      </c>
      <c r="D34" s="35">
        <v>0</v>
      </c>
      <c r="E34" s="35">
        <v>0</v>
      </c>
      <c r="F34" s="35">
        <v>1</v>
      </c>
      <c r="G34" s="35">
        <v>10</v>
      </c>
      <c r="H34" s="35">
        <v>0</v>
      </c>
      <c r="I34" s="35">
        <v>0</v>
      </c>
      <c r="J34" s="35">
        <v>428</v>
      </c>
      <c r="K34" s="35">
        <v>0</v>
      </c>
      <c r="L34" s="35">
        <v>0</v>
      </c>
      <c r="M34" s="35">
        <v>0</v>
      </c>
      <c r="N34" s="73">
        <f t="shared" si="17"/>
        <v>439</v>
      </c>
    </row>
    <row r="35" spans="1:14" x14ac:dyDescent="0.2">
      <c r="A35" s="31" t="s">
        <v>2491</v>
      </c>
      <c r="B35" s="35">
        <v>0</v>
      </c>
      <c r="C35" s="35">
        <v>17</v>
      </c>
      <c r="D35" s="35">
        <v>5</v>
      </c>
      <c r="E35" s="35">
        <v>54</v>
      </c>
      <c r="F35" s="35">
        <v>182</v>
      </c>
      <c r="G35" s="35">
        <v>38</v>
      </c>
      <c r="H35" s="35">
        <v>65</v>
      </c>
      <c r="I35" s="35">
        <v>80</v>
      </c>
      <c r="J35" s="35">
        <v>108</v>
      </c>
      <c r="K35" s="35">
        <v>176</v>
      </c>
      <c r="L35" s="35">
        <v>311</v>
      </c>
      <c r="M35" s="35">
        <v>164</v>
      </c>
      <c r="N35" s="73">
        <f t="shared" si="17"/>
        <v>1200</v>
      </c>
    </row>
    <row r="36" spans="1:14" x14ac:dyDescent="0.2">
      <c r="A36" s="69" t="s">
        <v>2479</v>
      </c>
      <c r="B36" s="32">
        <f>B34+B35</f>
        <v>0</v>
      </c>
      <c r="C36" s="32">
        <f t="shared" ref="C36" si="41">C34+C35</f>
        <v>17</v>
      </c>
      <c r="D36" s="32">
        <f t="shared" ref="D36" si="42">D34+D35</f>
        <v>5</v>
      </c>
      <c r="E36" s="32">
        <f t="shared" ref="E36" si="43">E34+E35</f>
        <v>54</v>
      </c>
      <c r="F36" s="32">
        <f t="shared" ref="F36" si="44">F34+F35</f>
        <v>183</v>
      </c>
      <c r="G36" s="32">
        <f t="shared" ref="G36" si="45">G34+G35</f>
        <v>48</v>
      </c>
      <c r="H36" s="32">
        <f t="shared" ref="H36" si="46">H34+H35</f>
        <v>65</v>
      </c>
      <c r="I36" s="32">
        <f t="shared" ref="I36" si="47">I34+I35</f>
        <v>80</v>
      </c>
      <c r="J36" s="32">
        <f t="shared" ref="J36" si="48">J34+J35</f>
        <v>536</v>
      </c>
      <c r="K36" s="32">
        <f t="shared" ref="K36" si="49">K34+K35</f>
        <v>176</v>
      </c>
      <c r="L36" s="32">
        <f t="shared" ref="L36" si="50">L34+L35</f>
        <v>311</v>
      </c>
      <c r="M36" s="32">
        <f t="shared" ref="M36" si="51">M34+M35</f>
        <v>164</v>
      </c>
      <c r="N36" s="39">
        <f t="shared" si="17"/>
        <v>1639</v>
      </c>
    </row>
    <row r="37" spans="1:14" x14ac:dyDescent="0.2">
      <c r="A37" s="153" t="s">
        <v>2480</v>
      </c>
      <c r="B37" s="150">
        <f t="shared" ref="B37:M37" si="52">B27+B30+B33+B36</f>
        <v>24932</v>
      </c>
      <c r="C37" s="150">
        <f t="shared" si="52"/>
        <v>15537</v>
      </c>
      <c r="D37" s="150">
        <f t="shared" si="52"/>
        <v>33452</v>
      </c>
      <c r="E37" s="150">
        <f t="shared" si="52"/>
        <v>51951</v>
      </c>
      <c r="F37" s="150">
        <f t="shared" si="52"/>
        <v>81912</v>
      </c>
      <c r="G37" s="150">
        <f t="shared" si="52"/>
        <v>59408</v>
      </c>
      <c r="H37" s="150">
        <f t="shared" si="52"/>
        <v>108953</v>
      </c>
      <c r="I37" s="150">
        <f t="shared" si="52"/>
        <v>34840</v>
      </c>
      <c r="J37" s="150">
        <f t="shared" si="52"/>
        <v>57706</v>
      </c>
      <c r="K37" s="150">
        <f t="shared" si="52"/>
        <v>34006</v>
      </c>
      <c r="L37" s="150">
        <f t="shared" si="52"/>
        <v>65738</v>
      </c>
      <c r="M37" s="150">
        <f t="shared" si="52"/>
        <v>113609</v>
      </c>
      <c r="N37" s="149">
        <f>SUM(B37:M37)</f>
        <v>682044</v>
      </c>
    </row>
    <row r="38" spans="1:14" s="8" customFormat="1" ht="11.25" x14ac:dyDescent="0.2">
      <c r="A38" s="120" t="s">
        <v>2481</v>
      </c>
      <c r="B38" s="121">
        <f t="shared" ref="B38:M38" si="53">B25+B28+B31+B34</f>
        <v>24932</v>
      </c>
      <c r="C38" s="121">
        <f t="shared" si="53"/>
        <v>12120</v>
      </c>
      <c r="D38" s="121">
        <f t="shared" si="53"/>
        <v>15227</v>
      </c>
      <c r="E38" s="121">
        <f t="shared" si="53"/>
        <v>19016</v>
      </c>
      <c r="F38" s="121">
        <f t="shared" si="53"/>
        <v>62441</v>
      </c>
      <c r="G38" s="121">
        <f t="shared" si="53"/>
        <v>51359</v>
      </c>
      <c r="H38" s="121">
        <f t="shared" si="53"/>
        <v>52960</v>
      </c>
      <c r="I38" s="121">
        <f t="shared" si="53"/>
        <v>13609</v>
      </c>
      <c r="J38" s="121">
        <f t="shared" si="53"/>
        <v>32062</v>
      </c>
      <c r="K38" s="121">
        <f t="shared" si="53"/>
        <v>19049</v>
      </c>
      <c r="L38" s="121">
        <f t="shared" si="53"/>
        <v>33859</v>
      </c>
      <c r="M38" s="121">
        <f t="shared" si="53"/>
        <v>83040</v>
      </c>
      <c r="N38" s="130">
        <f t="shared" ref="N38:N39" si="54">SUM(B38:M38)</f>
        <v>419674</v>
      </c>
    </row>
    <row r="39" spans="1:14" s="8" customFormat="1" ht="11.25" x14ac:dyDescent="0.2">
      <c r="A39" s="120" t="s">
        <v>2482</v>
      </c>
      <c r="B39" s="121">
        <f t="shared" ref="B39:M39" si="55">B26+B29+B32+B35</f>
        <v>0</v>
      </c>
      <c r="C39" s="121">
        <f t="shared" si="55"/>
        <v>3417</v>
      </c>
      <c r="D39" s="121">
        <f t="shared" si="55"/>
        <v>18225</v>
      </c>
      <c r="E39" s="121">
        <f t="shared" si="55"/>
        <v>32935</v>
      </c>
      <c r="F39" s="121">
        <f t="shared" si="55"/>
        <v>19471</v>
      </c>
      <c r="G39" s="121">
        <f t="shared" si="55"/>
        <v>8049</v>
      </c>
      <c r="H39" s="121">
        <f t="shared" si="55"/>
        <v>55993</v>
      </c>
      <c r="I39" s="121">
        <f t="shared" si="55"/>
        <v>21231</v>
      </c>
      <c r="J39" s="121">
        <f t="shared" si="55"/>
        <v>25644</v>
      </c>
      <c r="K39" s="121">
        <f t="shared" si="55"/>
        <v>14957</v>
      </c>
      <c r="L39" s="121">
        <f t="shared" si="55"/>
        <v>31879</v>
      </c>
      <c r="M39" s="121">
        <f t="shared" si="55"/>
        <v>30569</v>
      </c>
      <c r="N39" s="130">
        <f t="shared" si="54"/>
        <v>262370</v>
      </c>
    </row>
    <row r="40" spans="1:14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58"/>
    </row>
    <row r="41" spans="1:14" x14ac:dyDescent="0.2">
      <c r="A41" s="31" t="s">
        <v>1163</v>
      </c>
      <c r="B41" s="32">
        <f t="shared" ref="B41:M41" si="56">ROUND(B27*0.16,0)</f>
        <v>3915</v>
      </c>
      <c r="C41" s="32">
        <f t="shared" si="56"/>
        <v>2432</v>
      </c>
      <c r="D41" s="32">
        <f t="shared" si="56"/>
        <v>4670</v>
      </c>
      <c r="E41" s="32">
        <f t="shared" si="56"/>
        <v>8262</v>
      </c>
      <c r="F41" s="32">
        <f t="shared" si="56"/>
        <v>12826</v>
      </c>
      <c r="G41" s="32">
        <f t="shared" si="56"/>
        <v>8873</v>
      </c>
      <c r="H41" s="32">
        <f t="shared" si="56"/>
        <v>16701</v>
      </c>
      <c r="I41" s="32">
        <f t="shared" si="56"/>
        <v>5440</v>
      </c>
      <c r="J41" s="32">
        <f t="shared" si="56"/>
        <v>8654</v>
      </c>
      <c r="K41" s="32">
        <f>ROUND(K27*0.16,0)</f>
        <v>5343</v>
      </c>
      <c r="L41" s="32">
        <f t="shared" si="56"/>
        <v>9707</v>
      </c>
      <c r="M41" s="32">
        <f t="shared" si="56"/>
        <v>17882</v>
      </c>
      <c r="N41" s="63"/>
    </row>
    <row r="42" spans="1:14" x14ac:dyDescent="0.2">
      <c r="A42" s="31" t="s">
        <v>1164</v>
      </c>
      <c r="B42" s="32">
        <f t="shared" ref="B42:J42" si="57">ROUND(B30*0.08,0)</f>
        <v>0</v>
      </c>
      <c r="C42" s="32">
        <f t="shared" si="57"/>
        <v>0</v>
      </c>
      <c r="D42" s="32">
        <f t="shared" si="57"/>
        <v>0</v>
      </c>
      <c r="E42" s="32">
        <f t="shared" si="57"/>
        <v>0</v>
      </c>
      <c r="F42" s="32">
        <f t="shared" si="57"/>
        <v>0</v>
      </c>
      <c r="G42" s="32">
        <f t="shared" si="57"/>
        <v>0</v>
      </c>
      <c r="H42" s="32">
        <f t="shared" si="57"/>
        <v>0</v>
      </c>
      <c r="I42" s="32">
        <f t="shared" si="57"/>
        <v>0</v>
      </c>
      <c r="J42" s="32">
        <f t="shared" si="57"/>
        <v>0</v>
      </c>
      <c r="K42" s="32">
        <f>ROUND(K30*0.08,0)</f>
        <v>11</v>
      </c>
      <c r="L42" s="32">
        <f t="shared" ref="L42:M42" si="58">ROUND(L30*0.08,0)</f>
        <v>0</v>
      </c>
      <c r="M42" s="32">
        <f t="shared" si="58"/>
        <v>0</v>
      </c>
      <c r="N42" s="63"/>
    </row>
    <row r="43" spans="1:14" s="8" customFormat="1" ht="11.25" x14ac:dyDescent="0.2">
      <c r="A43" s="219" t="s">
        <v>3780</v>
      </c>
      <c r="B43" s="220">
        <v>0</v>
      </c>
      <c r="C43" s="220">
        <v>0</v>
      </c>
      <c r="D43" s="220">
        <v>0</v>
      </c>
      <c r="E43" s="220">
        <v>0</v>
      </c>
      <c r="F43" s="220">
        <v>2454</v>
      </c>
      <c r="G43" s="220">
        <v>1517</v>
      </c>
      <c r="H43" s="220">
        <v>1448</v>
      </c>
      <c r="I43" s="220">
        <v>0</v>
      </c>
      <c r="J43" s="220">
        <v>0</v>
      </c>
      <c r="K43" s="220">
        <v>0</v>
      </c>
      <c r="L43" s="220">
        <v>1393</v>
      </c>
      <c r="M43" s="220">
        <v>0</v>
      </c>
      <c r="N43" s="220">
        <f>SUM(B43:M43)</f>
        <v>6812</v>
      </c>
    </row>
    <row r="44" spans="1:14" s="8" customFormat="1" ht="11.25" x14ac:dyDescent="0.2">
      <c r="A44" s="219" t="s">
        <v>3781</v>
      </c>
      <c r="B44" s="220">
        <f>B45-B43</f>
        <v>3915</v>
      </c>
      <c r="C44" s="220">
        <f t="shared" ref="C44:L44" si="59">C45-C43</f>
        <v>2432</v>
      </c>
      <c r="D44" s="220">
        <f t="shared" si="59"/>
        <v>4670</v>
      </c>
      <c r="E44" s="220">
        <f t="shared" si="59"/>
        <v>8262</v>
      </c>
      <c r="F44" s="220">
        <f t="shared" si="59"/>
        <v>10372</v>
      </c>
      <c r="G44" s="220">
        <f t="shared" si="59"/>
        <v>7356</v>
      </c>
      <c r="H44" s="220">
        <f t="shared" si="59"/>
        <v>15253</v>
      </c>
      <c r="I44" s="220">
        <f t="shared" si="59"/>
        <v>5440</v>
      </c>
      <c r="J44" s="220">
        <f t="shared" si="59"/>
        <v>8654</v>
      </c>
      <c r="K44" s="220">
        <f t="shared" si="59"/>
        <v>5354</v>
      </c>
      <c r="L44" s="220">
        <f t="shared" si="59"/>
        <v>8314</v>
      </c>
      <c r="M44" s="220">
        <f t="shared" ref="M44" si="60">M45-M43</f>
        <v>17882</v>
      </c>
      <c r="N44" s="220">
        <f>SUM(B44:M44)</f>
        <v>97904</v>
      </c>
    </row>
    <row r="45" spans="1:14" x14ac:dyDescent="0.2">
      <c r="A45" s="153" t="s">
        <v>1165</v>
      </c>
      <c r="B45" s="150">
        <f>SUM(B41:B42)</f>
        <v>3915</v>
      </c>
      <c r="C45" s="150">
        <f t="shared" ref="C45:M45" si="61">SUM(C41:C42)</f>
        <v>2432</v>
      </c>
      <c r="D45" s="150">
        <f t="shared" si="61"/>
        <v>4670</v>
      </c>
      <c r="E45" s="150">
        <f t="shared" si="61"/>
        <v>8262</v>
      </c>
      <c r="F45" s="150">
        <f t="shared" si="61"/>
        <v>12826</v>
      </c>
      <c r="G45" s="150">
        <f t="shared" si="61"/>
        <v>8873</v>
      </c>
      <c r="H45" s="150">
        <f t="shared" si="61"/>
        <v>16701</v>
      </c>
      <c r="I45" s="150">
        <f t="shared" si="61"/>
        <v>5440</v>
      </c>
      <c r="J45" s="150">
        <f t="shared" si="61"/>
        <v>8654</v>
      </c>
      <c r="K45" s="150">
        <f t="shared" si="61"/>
        <v>5354</v>
      </c>
      <c r="L45" s="150">
        <f t="shared" si="61"/>
        <v>9707</v>
      </c>
      <c r="M45" s="150">
        <f t="shared" si="61"/>
        <v>17882</v>
      </c>
      <c r="N45" s="63"/>
    </row>
    <row r="46" spans="1:14" x14ac:dyDescent="0.2">
      <c r="A46" s="31" t="s">
        <v>1166</v>
      </c>
      <c r="B46" s="32">
        <f t="shared" ref="B46:M46" si="62">IF(ISERROR(TRUNC((B12-B11)/B12,4)),1,TRUNC((B12-B11)/B12,4))</f>
        <v>1</v>
      </c>
      <c r="C46" s="32">
        <f t="shared" si="62"/>
        <v>1</v>
      </c>
      <c r="D46" s="32">
        <f t="shared" si="62"/>
        <v>1</v>
      </c>
      <c r="E46" s="32">
        <f t="shared" si="62"/>
        <v>1</v>
      </c>
      <c r="F46" s="32">
        <f t="shared" si="62"/>
        <v>1</v>
      </c>
      <c r="G46" s="32">
        <f t="shared" si="62"/>
        <v>1</v>
      </c>
      <c r="H46" s="32">
        <f t="shared" si="62"/>
        <v>1</v>
      </c>
      <c r="I46" s="32">
        <f t="shared" si="62"/>
        <v>1</v>
      </c>
      <c r="J46" s="32">
        <f t="shared" si="62"/>
        <v>1</v>
      </c>
      <c r="K46" s="32">
        <f t="shared" si="62"/>
        <v>1</v>
      </c>
      <c r="L46" s="32">
        <f t="shared" si="62"/>
        <v>1</v>
      </c>
      <c r="M46" s="32">
        <f t="shared" si="62"/>
        <v>1</v>
      </c>
      <c r="N46" s="63"/>
    </row>
    <row r="47" spans="1:14" x14ac:dyDescent="0.2">
      <c r="A47" s="153" t="s">
        <v>1167</v>
      </c>
      <c r="B47" s="150">
        <f>ROUND(B45*B46,0)</f>
        <v>3915</v>
      </c>
      <c r="C47" s="150">
        <f t="shared" ref="C47:M47" si="63">ROUND(C45*C46,0)</f>
        <v>2432</v>
      </c>
      <c r="D47" s="150">
        <f t="shared" si="63"/>
        <v>4670</v>
      </c>
      <c r="E47" s="150">
        <f t="shared" si="63"/>
        <v>8262</v>
      </c>
      <c r="F47" s="150">
        <f t="shared" si="63"/>
        <v>12826</v>
      </c>
      <c r="G47" s="150">
        <f t="shared" si="63"/>
        <v>8873</v>
      </c>
      <c r="H47" s="150">
        <f t="shared" si="63"/>
        <v>16701</v>
      </c>
      <c r="I47" s="150">
        <f t="shared" si="63"/>
        <v>5440</v>
      </c>
      <c r="J47" s="150">
        <f t="shared" si="63"/>
        <v>8654</v>
      </c>
      <c r="K47" s="150">
        <f t="shared" si="63"/>
        <v>5354</v>
      </c>
      <c r="L47" s="150">
        <f t="shared" si="63"/>
        <v>9707</v>
      </c>
      <c r="M47" s="150">
        <f t="shared" si="63"/>
        <v>17882</v>
      </c>
      <c r="N47" s="149">
        <f>SUM(B47:M47)</f>
        <v>104716</v>
      </c>
    </row>
    <row r="48" spans="1:14" s="8" customFormat="1" ht="11.25" x14ac:dyDescent="0.2">
      <c r="A48" s="120" t="s">
        <v>2483</v>
      </c>
      <c r="B48" s="121">
        <f t="shared" ref="B48" si="64">ROUND(B25/B27*B41,0)+ROUND(B28*0.08,0)</f>
        <v>3915</v>
      </c>
      <c r="C48" s="121">
        <f t="shared" ref="C48:D48" si="65">ROUND(C25/C27*C41,0)+ROUND(C28*0.08,0)</f>
        <v>1888</v>
      </c>
      <c r="D48" s="121">
        <f t="shared" si="65"/>
        <v>1760</v>
      </c>
      <c r="E48" s="121">
        <f t="shared" ref="E48" si="66">ROUND(E25/E27*E41,0)+ROUND(E28*0.08,0)</f>
        <v>3001</v>
      </c>
      <c r="F48" s="121">
        <f t="shared" ref="F48" si="67">ROUND(F25/F27*F41,0)+ROUND(F28*0.08,0)</f>
        <v>9740</v>
      </c>
      <c r="G48" s="121">
        <f t="shared" ref="G48:H48" si="68">ROUND(G25/G27*G41,0)+ROUND(G28*0.08,0)</f>
        <v>7591</v>
      </c>
      <c r="H48" s="121">
        <f t="shared" si="68"/>
        <v>7755</v>
      </c>
      <c r="I48" s="121">
        <f t="shared" ref="I48:J48" si="69">ROUND(I25/I27*I41,0)+ROUND(I28*0.08,0)</f>
        <v>2056</v>
      </c>
      <c r="J48" s="121">
        <f t="shared" si="69"/>
        <v>4985</v>
      </c>
      <c r="K48" s="121">
        <f>ROUND(K25/K27*K41,0)+ROUND(K28*0.08,0)</f>
        <v>3023</v>
      </c>
      <c r="L48" s="121">
        <f>ROUND(L25/L27*L41,0)+ROUND(L28*0.08,0)</f>
        <v>4931</v>
      </c>
      <c r="M48" s="121">
        <f>ROUND(M25/M27*M41,0)+ROUND(M28*0.08,0)</f>
        <v>13017</v>
      </c>
      <c r="N48" s="130">
        <f t="shared" ref="N48:N49" si="70">SUM(B48:M48)</f>
        <v>63662</v>
      </c>
    </row>
    <row r="49" spans="1:14" s="8" customFormat="1" ht="11.25" x14ac:dyDescent="0.2">
      <c r="A49" s="120" t="s">
        <v>2472</v>
      </c>
      <c r="B49" s="121">
        <f t="shared" ref="B49:C49" si="71">B41-B48+ROUND(B29*0.08,0)</f>
        <v>0</v>
      </c>
      <c r="C49" s="121">
        <f t="shared" si="71"/>
        <v>544</v>
      </c>
      <c r="D49" s="121">
        <f t="shared" ref="D49" si="72">D41-D48+ROUND(D29*0.08,0)</f>
        <v>2910</v>
      </c>
      <c r="E49" s="121">
        <f t="shared" ref="E49" si="73">E41-E48+ROUND(E29*0.08,0)</f>
        <v>5261</v>
      </c>
      <c r="F49" s="121">
        <f t="shared" ref="F49:J49" si="74">F41-F48+ROUND(F29*0.08,0)</f>
        <v>3086</v>
      </c>
      <c r="G49" s="121">
        <f t="shared" si="74"/>
        <v>1282</v>
      </c>
      <c r="H49" s="121">
        <f t="shared" si="74"/>
        <v>8946</v>
      </c>
      <c r="I49" s="121">
        <f t="shared" si="74"/>
        <v>3384</v>
      </c>
      <c r="J49" s="121">
        <f t="shared" si="74"/>
        <v>3669</v>
      </c>
      <c r="K49" s="121">
        <f>K41-K48+ROUND(K29*0.08,0)</f>
        <v>2331</v>
      </c>
      <c r="L49" s="121">
        <f>L41-L48+ROUND(L29*0.08,0)</f>
        <v>4776</v>
      </c>
      <c r="M49" s="121">
        <f>M41-M48+ROUND(M29*0.08,0)</f>
        <v>4865</v>
      </c>
      <c r="N49" s="130">
        <f t="shared" si="70"/>
        <v>41054</v>
      </c>
    </row>
    <row r="50" spans="1:14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63"/>
    </row>
    <row r="51" spans="1:14" x14ac:dyDescent="0.2">
      <c r="A51" s="64" t="s">
        <v>1168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63"/>
    </row>
    <row r="52" spans="1:14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63"/>
    </row>
    <row r="53" spans="1:14" x14ac:dyDescent="0.2">
      <c r="A53" s="122" t="s">
        <v>1169</v>
      </c>
      <c r="B53" s="154">
        <f t="shared" ref="B53:M53" si="75">B18-B47-B51</f>
        <v>4400</v>
      </c>
      <c r="C53" s="154">
        <f t="shared" si="75"/>
        <v>5419</v>
      </c>
      <c r="D53" s="154">
        <f t="shared" si="75"/>
        <v>19442</v>
      </c>
      <c r="E53" s="154">
        <f t="shared" si="75"/>
        <v>9141</v>
      </c>
      <c r="F53" s="154">
        <f t="shared" si="75"/>
        <v>2107</v>
      </c>
      <c r="G53" s="154">
        <f t="shared" si="75"/>
        <v>3067</v>
      </c>
      <c r="H53" s="154">
        <f t="shared" si="75"/>
        <v>1685</v>
      </c>
      <c r="I53" s="154">
        <f t="shared" si="75"/>
        <v>7142</v>
      </c>
      <c r="J53" s="154">
        <f t="shared" si="75"/>
        <v>6529</v>
      </c>
      <c r="K53" s="154">
        <f t="shared" si="75"/>
        <v>8929</v>
      </c>
      <c r="L53" s="154">
        <f t="shared" si="75"/>
        <v>9522</v>
      </c>
      <c r="M53" s="154">
        <f t="shared" si="75"/>
        <v>-5814</v>
      </c>
      <c r="N53" s="149">
        <f>SUM(B53:M53)</f>
        <v>71569</v>
      </c>
    </row>
    <row r="54" spans="1:14" s="8" customFormat="1" ht="11.25" x14ac:dyDescent="0.2">
      <c r="A54" s="120" t="s">
        <v>3075</v>
      </c>
      <c r="B54" s="133">
        <f t="shared" ref="B54:H54" si="76">B19-B48</f>
        <v>4400</v>
      </c>
      <c r="C54" s="133">
        <f t="shared" si="76"/>
        <v>-38</v>
      </c>
      <c r="D54" s="133">
        <f t="shared" si="76"/>
        <v>2274</v>
      </c>
      <c r="E54" s="133">
        <f t="shared" si="76"/>
        <v>779</v>
      </c>
      <c r="F54" s="133">
        <f t="shared" si="76"/>
        <v>-6152</v>
      </c>
      <c r="G54" s="133">
        <f t="shared" si="76"/>
        <v>-4594</v>
      </c>
      <c r="H54" s="133">
        <f t="shared" si="76"/>
        <v>-4940</v>
      </c>
      <c r="I54" s="133">
        <f t="shared" ref="I54:J54" si="77">I19-I48</f>
        <v>-194</v>
      </c>
      <c r="J54" s="133">
        <f t="shared" si="77"/>
        <v>-222</v>
      </c>
      <c r="K54" s="133">
        <f>K19-K48</f>
        <v>1021</v>
      </c>
      <c r="L54" s="133">
        <f>L19-L48</f>
        <v>2963</v>
      </c>
      <c r="M54" s="133">
        <f>M19-M48</f>
        <v>-10733</v>
      </c>
      <c r="N54" s="134">
        <f t="shared" ref="N54:N55" si="78">SUM(B54:M54)</f>
        <v>-15436</v>
      </c>
    </row>
    <row r="55" spans="1:14" s="8" customFormat="1" ht="11.25" x14ac:dyDescent="0.2">
      <c r="A55" s="120" t="s">
        <v>3076</v>
      </c>
      <c r="B55" s="133">
        <f t="shared" ref="B55:H55" si="79">B21-B49</f>
        <v>0</v>
      </c>
      <c r="C55" s="133">
        <f t="shared" si="79"/>
        <v>5457</v>
      </c>
      <c r="D55" s="133">
        <f t="shared" si="79"/>
        <v>17168</v>
      </c>
      <c r="E55" s="133">
        <f t="shared" si="79"/>
        <v>8362</v>
      </c>
      <c r="F55" s="133">
        <f t="shared" si="79"/>
        <v>8259</v>
      </c>
      <c r="G55" s="133">
        <f t="shared" si="79"/>
        <v>7661</v>
      </c>
      <c r="H55" s="133">
        <f t="shared" si="79"/>
        <v>6625</v>
      </c>
      <c r="I55" s="133">
        <f t="shared" ref="I55:J55" si="80">I21-I49</f>
        <v>7336</v>
      </c>
      <c r="J55" s="133">
        <f t="shared" si="80"/>
        <v>6751</v>
      </c>
      <c r="K55" s="133">
        <f t="shared" ref="K55" si="81">K21-K49</f>
        <v>7908</v>
      </c>
      <c r="L55" s="133">
        <f t="shared" ref="L55:M55" si="82">L21-L49</f>
        <v>6559</v>
      </c>
      <c r="M55" s="133">
        <f t="shared" si="82"/>
        <v>4919</v>
      </c>
      <c r="N55" s="134">
        <f t="shared" si="78"/>
        <v>87005</v>
      </c>
    </row>
    <row r="56" spans="1:14" x14ac:dyDescent="0.2">
      <c r="A56" s="24"/>
      <c r="B56" s="24" t="str">
        <f>IF(B53=(B54+B55),"","Revisar cifras")</f>
        <v/>
      </c>
      <c r="C56" s="24" t="str">
        <f t="shared" ref="C56:M56" si="83">IF(C53=(C54+C55),"","Revisar cifras")</f>
        <v/>
      </c>
      <c r="D56" s="24" t="str">
        <f t="shared" si="83"/>
        <v/>
      </c>
      <c r="E56" s="24" t="str">
        <f t="shared" si="83"/>
        <v/>
      </c>
      <c r="F56" s="24" t="str">
        <f t="shared" si="83"/>
        <v/>
      </c>
      <c r="G56" s="24" t="str">
        <f t="shared" si="83"/>
        <v/>
      </c>
      <c r="H56" s="24" t="str">
        <f t="shared" si="83"/>
        <v/>
      </c>
      <c r="I56" s="24" t="str">
        <f t="shared" si="83"/>
        <v/>
      </c>
      <c r="J56" s="24" t="str">
        <f t="shared" si="83"/>
        <v/>
      </c>
      <c r="K56" s="24" t="str">
        <f t="shared" si="83"/>
        <v/>
      </c>
      <c r="L56" s="24" t="str">
        <f t="shared" si="83"/>
        <v/>
      </c>
      <c r="M56" s="24" t="str">
        <f t="shared" si="83"/>
        <v/>
      </c>
      <c r="N56" s="63"/>
    </row>
    <row r="57" spans="1:14" x14ac:dyDescent="0.2">
      <c r="A57" s="122" t="s">
        <v>3787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63"/>
    </row>
    <row r="58" spans="1:14" x14ac:dyDescent="0.2">
      <c r="A58" s="69" t="s">
        <v>3788</v>
      </c>
      <c r="B58" s="282"/>
      <c r="C58" s="282"/>
      <c r="D58" s="282"/>
      <c r="E58" s="282">
        <v>3</v>
      </c>
      <c r="F58" s="282"/>
      <c r="G58" s="282"/>
      <c r="H58" s="282"/>
      <c r="I58" s="282"/>
      <c r="J58" s="282">
        <v>480</v>
      </c>
      <c r="K58" s="282">
        <v>480</v>
      </c>
      <c r="L58" s="282">
        <v>480</v>
      </c>
      <c r="M58" s="282">
        <v>800</v>
      </c>
      <c r="N58" s="63"/>
    </row>
    <row r="59" spans="1:14" x14ac:dyDescent="0.2">
      <c r="A59" s="69" t="s">
        <v>3789</v>
      </c>
      <c r="B59" s="283"/>
      <c r="C59" s="283"/>
      <c r="D59" s="283"/>
      <c r="E59" s="283"/>
      <c r="F59" s="283">
        <v>3</v>
      </c>
      <c r="G59" s="283"/>
      <c r="H59" s="283"/>
      <c r="I59" s="283"/>
      <c r="J59" s="283"/>
      <c r="K59" s="283">
        <v>480</v>
      </c>
      <c r="L59" s="283">
        <v>480</v>
      </c>
      <c r="M59" s="283">
        <v>480</v>
      </c>
      <c r="N59" s="63"/>
    </row>
    <row r="60" spans="1:14" x14ac:dyDescent="0.2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63"/>
    </row>
    <row r="61" spans="1:14" x14ac:dyDescent="0.2">
      <c r="A61" s="64" t="s">
        <v>1170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63"/>
    </row>
    <row r="62" spans="1:14" x14ac:dyDescent="0.2">
      <c r="A62" s="64" t="s">
        <v>1171</v>
      </c>
      <c r="B62" s="35">
        <v>141</v>
      </c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63"/>
    </row>
    <row r="63" spans="1:14" x14ac:dyDescent="0.2">
      <c r="A63" s="153" t="s">
        <v>1172</v>
      </c>
      <c r="B63" s="150">
        <f>SUM(B61:B62)</f>
        <v>141</v>
      </c>
      <c r="C63" s="150">
        <f t="shared" ref="C63:M63" si="84">SUM(C61:C62)</f>
        <v>0</v>
      </c>
      <c r="D63" s="150">
        <f t="shared" si="84"/>
        <v>0</v>
      </c>
      <c r="E63" s="150">
        <f t="shared" si="84"/>
        <v>0</v>
      </c>
      <c r="F63" s="150">
        <f t="shared" si="84"/>
        <v>0</v>
      </c>
      <c r="G63" s="150">
        <f t="shared" si="84"/>
        <v>0</v>
      </c>
      <c r="H63" s="150">
        <f t="shared" si="84"/>
        <v>0</v>
      </c>
      <c r="I63" s="150">
        <f t="shared" si="84"/>
        <v>0</v>
      </c>
      <c r="J63" s="150">
        <f t="shared" si="84"/>
        <v>0</v>
      </c>
      <c r="K63" s="150">
        <f t="shared" si="84"/>
        <v>0</v>
      </c>
      <c r="L63" s="150">
        <f>SUM(L61:L62)</f>
        <v>0</v>
      </c>
      <c r="M63" s="150">
        <f t="shared" si="84"/>
        <v>0</v>
      </c>
      <c r="N63" s="63"/>
    </row>
    <row r="64" spans="1:14" x14ac:dyDescent="0.2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63"/>
    </row>
    <row r="65" spans="1:14" x14ac:dyDescent="0.2">
      <c r="A65" s="155" t="s">
        <v>1173</v>
      </c>
      <c r="B65" s="149">
        <f t="shared" ref="B65:E65" si="85">IF(B53&lt;=0,0,B53-B63)+B58-B59</f>
        <v>4259</v>
      </c>
      <c r="C65" s="149">
        <f t="shared" si="85"/>
        <v>5419</v>
      </c>
      <c r="D65" s="149">
        <f t="shared" si="85"/>
        <v>19442</v>
      </c>
      <c r="E65" s="149">
        <f t="shared" si="85"/>
        <v>9144</v>
      </c>
      <c r="F65" s="149">
        <f>IF(F53&lt;=0,0,F53-F63)+F58-F59</f>
        <v>2104</v>
      </c>
      <c r="G65" s="149">
        <f t="shared" ref="G65:J65" si="86">IF(G53&lt;=0,0,G53-G63)+G58-G59</f>
        <v>3067</v>
      </c>
      <c r="H65" s="149">
        <f t="shared" si="86"/>
        <v>1685</v>
      </c>
      <c r="I65" s="149">
        <f t="shared" si="86"/>
        <v>7142</v>
      </c>
      <c r="J65" s="149">
        <f t="shared" si="86"/>
        <v>7009</v>
      </c>
      <c r="K65" s="149">
        <f>IF(K53&lt;=0,0,K53-K63)+K58-K59</f>
        <v>8929</v>
      </c>
      <c r="L65" s="149">
        <f>IF(L53&lt;=0,0,L53-L63)+L58-L59</f>
        <v>9522</v>
      </c>
      <c r="M65" s="149">
        <f>M53+M58-M59</f>
        <v>-5494</v>
      </c>
      <c r="N65" s="63"/>
    </row>
    <row r="66" spans="1:14" x14ac:dyDescent="0.2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63"/>
    </row>
    <row r="67" spans="1:14" x14ac:dyDescent="0.2">
      <c r="A67" s="64" t="s">
        <v>1139</v>
      </c>
      <c r="B67" s="73">
        <f>B82-B65</f>
        <v>13</v>
      </c>
      <c r="C67" s="73">
        <f t="shared" ref="C67:L67" si="87">C82-C65</f>
        <v>1</v>
      </c>
      <c r="D67" s="73">
        <f t="shared" si="87"/>
        <v>37</v>
      </c>
      <c r="E67" s="73">
        <f t="shared" si="87"/>
        <v>17</v>
      </c>
      <c r="F67" s="73">
        <f t="shared" si="87"/>
        <v>30</v>
      </c>
      <c r="G67" s="73">
        <f t="shared" si="87"/>
        <v>0</v>
      </c>
      <c r="H67" s="73">
        <f t="shared" si="87"/>
        <v>0</v>
      </c>
      <c r="I67" s="73">
        <f t="shared" si="87"/>
        <v>0</v>
      </c>
      <c r="J67" s="73">
        <f t="shared" si="87"/>
        <v>0</v>
      </c>
      <c r="K67" s="73">
        <f t="shared" si="87"/>
        <v>59</v>
      </c>
      <c r="L67" s="73">
        <f t="shared" si="87"/>
        <v>0</v>
      </c>
      <c r="M67" s="73">
        <f>IF(M65&lt;0,0,M82-M65)</f>
        <v>0</v>
      </c>
      <c r="N67" s="39">
        <f>SUMIFS(B67:M67,$B$72:$M$72,"Pagada")</f>
        <v>98</v>
      </c>
    </row>
    <row r="68" spans="1:14" x14ac:dyDescent="0.2">
      <c r="A68" s="64" t="s">
        <v>1140</v>
      </c>
      <c r="B68" s="73">
        <f>ROUND(B82*B86,0)-100</f>
        <v>214</v>
      </c>
      <c r="C68" s="73">
        <f t="shared" ref="C68:M68" si="88">ROUND(C82*C86,0)</f>
        <v>319</v>
      </c>
      <c r="D68" s="73">
        <f t="shared" si="88"/>
        <v>1145</v>
      </c>
      <c r="E68" s="73">
        <f t="shared" si="88"/>
        <v>539</v>
      </c>
      <c r="F68" s="73">
        <f t="shared" si="88"/>
        <v>63</v>
      </c>
      <c r="G68" s="73">
        <f t="shared" si="88"/>
        <v>90</v>
      </c>
      <c r="H68" s="73">
        <f t="shared" si="88"/>
        <v>0</v>
      </c>
      <c r="I68" s="73">
        <f t="shared" si="88"/>
        <v>105</v>
      </c>
      <c r="J68" s="73">
        <f t="shared" si="88"/>
        <v>206</v>
      </c>
      <c r="K68" s="73">
        <f t="shared" si="88"/>
        <v>528</v>
      </c>
      <c r="L68" s="73">
        <f t="shared" si="88"/>
        <v>280</v>
      </c>
      <c r="M68" s="73">
        <f t="shared" si="88"/>
        <v>0</v>
      </c>
      <c r="N68" s="39">
        <f>SUMIFS(B68:M68,$B$72:$M$72,"Pagada")</f>
        <v>2681</v>
      </c>
    </row>
    <row r="69" spans="1:14" x14ac:dyDescent="0.2">
      <c r="A69" s="153" t="s">
        <v>1174</v>
      </c>
      <c r="B69" s="150">
        <f>SUM(B67:B68)</f>
        <v>227</v>
      </c>
      <c r="C69" s="150">
        <f t="shared" ref="C69:M69" si="89">SUM(C67:C68)</f>
        <v>320</v>
      </c>
      <c r="D69" s="150">
        <f t="shared" si="89"/>
        <v>1182</v>
      </c>
      <c r="E69" s="150">
        <f t="shared" si="89"/>
        <v>556</v>
      </c>
      <c r="F69" s="150">
        <f t="shared" si="89"/>
        <v>93</v>
      </c>
      <c r="G69" s="150">
        <f t="shared" si="89"/>
        <v>90</v>
      </c>
      <c r="H69" s="150">
        <f t="shared" si="89"/>
        <v>0</v>
      </c>
      <c r="I69" s="150">
        <f t="shared" si="89"/>
        <v>105</v>
      </c>
      <c r="J69" s="150">
        <f t="shared" si="89"/>
        <v>206</v>
      </c>
      <c r="K69" s="150">
        <f t="shared" si="89"/>
        <v>587</v>
      </c>
      <c r="L69" s="150">
        <f>SUM(L67:L68)</f>
        <v>280</v>
      </c>
      <c r="M69" s="150">
        <f t="shared" si="89"/>
        <v>0</v>
      </c>
      <c r="N69" s="149">
        <f>N67+N68</f>
        <v>2779</v>
      </c>
    </row>
    <row r="70" spans="1:14" x14ac:dyDescent="0.2">
      <c r="A70" s="24"/>
      <c r="B70" s="65"/>
      <c r="C70" s="65"/>
      <c r="D70" s="65"/>
      <c r="E70" s="65"/>
      <c r="F70" s="65"/>
      <c r="G70" s="24"/>
      <c r="H70" s="24"/>
      <c r="I70" s="24"/>
      <c r="J70" s="24"/>
      <c r="K70" s="24"/>
      <c r="L70" s="24"/>
      <c r="M70" s="24"/>
      <c r="N70" s="63"/>
    </row>
    <row r="71" spans="1:14" x14ac:dyDescent="0.2">
      <c r="A71" s="29" t="s">
        <v>1175</v>
      </c>
      <c r="B71" s="149">
        <f t="shared" ref="B71:G71" si="90">IF(B65&lt;=0,B65,B65+B69)</f>
        <v>4486</v>
      </c>
      <c r="C71" s="149">
        <f t="shared" si="90"/>
        <v>5739</v>
      </c>
      <c r="D71" s="149">
        <f t="shared" si="90"/>
        <v>20624</v>
      </c>
      <c r="E71" s="149">
        <f t="shared" si="90"/>
        <v>9700</v>
      </c>
      <c r="F71" s="149">
        <f t="shared" si="90"/>
        <v>2197</v>
      </c>
      <c r="G71" s="149">
        <f t="shared" si="90"/>
        <v>3157</v>
      </c>
      <c r="H71" s="149">
        <f t="shared" ref="H71:K71" si="91">IF(H65&lt;=0,H65,H65+H69)</f>
        <v>1685</v>
      </c>
      <c r="I71" s="149">
        <f t="shared" si="91"/>
        <v>7247</v>
      </c>
      <c r="J71" s="149">
        <f t="shared" si="91"/>
        <v>7215</v>
      </c>
      <c r="K71" s="149">
        <f t="shared" si="91"/>
        <v>9516</v>
      </c>
      <c r="L71" s="149">
        <f>IF(L65&lt;=0,L65,L65+L69)</f>
        <v>9802</v>
      </c>
      <c r="M71" s="149">
        <f>M65+M69</f>
        <v>-5494</v>
      </c>
      <c r="N71" s="149">
        <f>SUM(B71:M71)</f>
        <v>75874</v>
      </c>
    </row>
    <row r="72" spans="1:14" s="8" customFormat="1" ht="22.5" x14ac:dyDescent="0.2">
      <c r="A72" s="109" t="s">
        <v>2447</v>
      </c>
      <c r="B72" s="110" t="s">
        <v>2448</v>
      </c>
      <c r="C72" s="110" t="s">
        <v>2448</v>
      </c>
      <c r="D72" s="110" t="s">
        <v>2448</v>
      </c>
      <c r="E72" s="110" t="s">
        <v>2448</v>
      </c>
      <c r="F72" s="110" t="s">
        <v>2448</v>
      </c>
      <c r="G72" s="110" t="s">
        <v>2448</v>
      </c>
      <c r="H72" s="110" t="s">
        <v>2448</v>
      </c>
      <c r="I72" s="110" t="s">
        <v>2448</v>
      </c>
      <c r="J72" s="110" t="s">
        <v>2448</v>
      </c>
      <c r="K72" s="110" t="s">
        <v>4903</v>
      </c>
      <c r="L72" s="110" t="s">
        <v>4903</v>
      </c>
      <c r="M72" s="110" t="s">
        <v>6690</v>
      </c>
      <c r="N72" s="114"/>
    </row>
    <row r="73" spans="1:14" s="8" customFormat="1" ht="11.25" x14ac:dyDescent="0.2">
      <c r="A73" s="109" t="s">
        <v>2450</v>
      </c>
      <c r="B73" s="110">
        <v>45468</v>
      </c>
      <c r="C73" s="110">
        <v>45476</v>
      </c>
      <c r="D73" s="110">
        <v>45505</v>
      </c>
      <c r="E73" s="110">
        <v>45513</v>
      </c>
      <c r="F73" s="110">
        <v>45515</v>
      </c>
      <c r="G73" s="110">
        <v>45536</v>
      </c>
      <c r="H73" s="110">
        <v>45524</v>
      </c>
      <c r="I73" s="110">
        <v>45556</v>
      </c>
      <c r="J73" s="110">
        <v>45621</v>
      </c>
      <c r="K73" s="110"/>
      <c r="L73" s="110"/>
      <c r="M73" s="110">
        <v>45679</v>
      </c>
      <c r="N73" s="114"/>
    </row>
    <row r="74" spans="1:14" s="8" customFormat="1" ht="11.25" x14ac:dyDescent="0.2">
      <c r="A74" s="120" t="s">
        <v>2470</v>
      </c>
      <c r="B74" s="133">
        <f>ROUND((B54/B53)*B69,0)+B54-B62</f>
        <v>4486</v>
      </c>
      <c r="C74" s="133">
        <f t="shared" ref="C74:I74" si="92">ROUND((C54/C53)*C69,0)+C54</f>
        <v>-40</v>
      </c>
      <c r="D74" s="133">
        <f t="shared" si="92"/>
        <v>2412</v>
      </c>
      <c r="E74" s="133">
        <f t="shared" si="92"/>
        <v>826</v>
      </c>
      <c r="F74" s="133">
        <f t="shared" si="92"/>
        <v>-6424</v>
      </c>
      <c r="G74" s="133">
        <f t="shared" si="92"/>
        <v>-4729</v>
      </c>
      <c r="H74" s="133">
        <f t="shared" si="92"/>
        <v>-4940</v>
      </c>
      <c r="I74" s="133">
        <f t="shared" si="92"/>
        <v>-197</v>
      </c>
      <c r="J74" s="133">
        <f>J54+J58-J59+ROUND(J69*J13,0)</f>
        <v>323</v>
      </c>
      <c r="K74" s="133">
        <f>K54+K58-K59+ROUND(K69*K13,0)</f>
        <v>1187</v>
      </c>
      <c r="L74" s="133">
        <f>L54+L58-L59+ROUND(L69*L13,0)</f>
        <v>3078</v>
      </c>
      <c r="M74" s="133">
        <v>0</v>
      </c>
      <c r="N74" s="134">
        <f t="shared" ref="N74:N75" si="93">SUM(B74:M74)</f>
        <v>-4018</v>
      </c>
    </row>
    <row r="75" spans="1:14" s="8" customFormat="1" ht="11.25" x14ac:dyDescent="0.2">
      <c r="A75" s="120" t="s">
        <v>2471</v>
      </c>
      <c r="B75" s="133">
        <f t="shared" ref="B75:I75" si="94">ROUND(B55/B53*B69,0)+B55+B58+B59</f>
        <v>0</v>
      </c>
      <c r="C75" s="133">
        <f t="shared" si="94"/>
        <v>5779</v>
      </c>
      <c r="D75" s="133">
        <f t="shared" si="94"/>
        <v>18212</v>
      </c>
      <c r="E75" s="133">
        <f t="shared" si="94"/>
        <v>8874</v>
      </c>
      <c r="F75" s="133">
        <f t="shared" si="94"/>
        <v>8627</v>
      </c>
      <c r="G75" s="133">
        <f t="shared" si="94"/>
        <v>7886</v>
      </c>
      <c r="H75" s="133">
        <f t="shared" si="94"/>
        <v>6625</v>
      </c>
      <c r="I75" s="133">
        <f t="shared" si="94"/>
        <v>7444</v>
      </c>
      <c r="J75" s="133">
        <f>J71-J74</f>
        <v>6892</v>
      </c>
      <c r="K75" s="133">
        <f>K71-K74</f>
        <v>8329</v>
      </c>
      <c r="L75" s="133">
        <f>L71-L74</f>
        <v>6724</v>
      </c>
      <c r="M75" s="133">
        <v>0</v>
      </c>
      <c r="N75" s="134">
        <f t="shared" si="93"/>
        <v>85392</v>
      </c>
    </row>
    <row r="76" spans="1:14" x14ac:dyDescent="0.2"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</row>
    <row r="77" spans="1:14" x14ac:dyDescent="0.2">
      <c r="B77" s="107"/>
      <c r="C77" s="107"/>
      <c r="D77" s="107"/>
      <c r="E77" s="107"/>
      <c r="F77" s="107"/>
      <c r="G77" s="107"/>
      <c r="H77" s="107"/>
      <c r="I77" s="107"/>
      <c r="J77" s="107"/>
      <c r="K77" s="107"/>
      <c r="L77" s="107"/>
      <c r="M77" s="107"/>
    </row>
    <row r="78" spans="1:14" x14ac:dyDescent="0.2">
      <c r="A78" s="29" t="s">
        <v>1181</v>
      </c>
    </row>
    <row r="79" spans="1:14" x14ac:dyDescent="0.2">
      <c r="A79" s="69" t="s">
        <v>1182</v>
      </c>
      <c r="B79" s="70">
        <v>134.08699999999999</v>
      </c>
      <c r="C79" s="70">
        <v>134.08699999999999</v>
      </c>
      <c r="D79" s="70">
        <v>134.59399999999999</v>
      </c>
      <c r="E79" s="70">
        <v>134.59399999999999</v>
      </c>
      <c r="F79" s="70">
        <v>136.095</v>
      </c>
      <c r="G79" s="70">
        <v>136.00299999999999</v>
      </c>
      <c r="H79" s="70">
        <v>136.00299999999999</v>
      </c>
      <c r="I79" s="70">
        <v>136.00299999999999</v>
      </c>
      <c r="J79" s="70">
        <v>136.828</v>
      </c>
      <c r="K79" s="70">
        <v>138.34299999999999</v>
      </c>
      <c r="L79" s="70">
        <v>137.94900000000001</v>
      </c>
      <c r="M79" s="70"/>
    </row>
    <row r="80" spans="1:14" x14ac:dyDescent="0.2">
      <c r="A80" s="69" t="s">
        <v>1183</v>
      </c>
      <c r="B80" s="70">
        <v>133.68100000000001</v>
      </c>
      <c r="C80" s="70">
        <v>134.065</v>
      </c>
      <c r="D80" s="70">
        <v>134.33600000000001</v>
      </c>
      <c r="E80" s="70">
        <v>134.33600000000001</v>
      </c>
      <c r="F80" s="70">
        <v>134.1763</v>
      </c>
      <c r="G80" s="70">
        <v>136.00299999999999</v>
      </c>
      <c r="H80" s="70">
        <v>136.00299999999999</v>
      </c>
      <c r="I80" s="70">
        <v>136.00299999999999</v>
      </c>
      <c r="J80" s="70">
        <v>136.828</v>
      </c>
      <c r="K80" s="70">
        <v>137.42400000000001</v>
      </c>
      <c r="L80" s="70">
        <v>137.94900000000001</v>
      </c>
      <c r="M80" s="70"/>
    </row>
    <row r="81" spans="1:13" x14ac:dyDescent="0.2">
      <c r="A81" s="69" t="s">
        <v>1184</v>
      </c>
      <c r="B81" s="70">
        <f>IF(ISERR(TRUNC(B79/B80,4)),0,(TRUNC(B79/B80,4)))</f>
        <v>1.0029999999999999</v>
      </c>
      <c r="C81" s="70">
        <f t="shared" ref="C81:M81" si="95">IF(ISERR(TRUNC(C79/C80,4)),0,(TRUNC(C79/C80,4)))</f>
        <v>1.0001</v>
      </c>
      <c r="D81" s="70">
        <f t="shared" si="95"/>
        <v>1.0019</v>
      </c>
      <c r="E81" s="70">
        <f t="shared" si="95"/>
        <v>1.0019</v>
      </c>
      <c r="F81" s="70">
        <f t="shared" si="95"/>
        <v>1.0142</v>
      </c>
      <c r="G81" s="70">
        <f t="shared" si="95"/>
        <v>1</v>
      </c>
      <c r="H81" s="70">
        <f t="shared" si="95"/>
        <v>1</v>
      </c>
      <c r="I81" s="70">
        <f t="shared" si="95"/>
        <v>1</v>
      </c>
      <c r="J81" s="70">
        <f t="shared" si="95"/>
        <v>1</v>
      </c>
      <c r="K81" s="70">
        <f t="shared" si="95"/>
        <v>1.0065999999999999</v>
      </c>
      <c r="L81" s="70">
        <f t="shared" si="95"/>
        <v>1</v>
      </c>
      <c r="M81" s="70">
        <f t="shared" si="95"/>
        <v>0</v>
      </c>
    </row>
    <row r="82" spans="1:13" x14ac:dyDescent="0.2">
      <c r="A82" s="69" t="s">
        <v>1185</v>
      </c>
      <c r="B82" s="71">
        <f>ROUND(B65*B81,0)</f>
        <v>4272</v>
      </c>
      <c r="C82" s="71">
        <f>ROUND(C65*C81,0)</f>
        <v>5420</v>
      </c>
      <c r="D82" s="71">
        <f t="shared" ref="D82:M82" si="96">ROUND(D65*D81,0)</f>
        <v>19479</v>
      </c>
      <c r="E82" s="71">
        <f t="shared" si="96"/>
        <v>9161</v>
      </c>
      <c r="F82" s="71">
        <f t="shared" si="96"/>
        <v>2134</v>
      </c>
      <c r="G82" s="71">
        <f t="shared" si="96"/>
        <v>3067</v>
      </c>
      <c r="H82" s="71">
        <f t="shared" si="96"/>
        <v>1685</v>
      </c>
      <c r="I82" s="71">
        <f t="shared" si="96"/>
        <v>7142</v>
      </c>
      <c r="J82" s="71">
        <f t="shared" si="96"/>
        <v>7009</v>
      </c>
      <c r="K82" s="71">
        <f t="shared" si="96"/>
        <v>8988</v>
      </c>
      <c r="L82" s="71">
        <f t="shared" si="96"/>
        <v>9522</v>
      </c>
      <c r="M82" s="71">
        <f t="shared" si="96"/>
        <v>0</v>
      </c>
    </row>
    <row r="84" spans="1:13" x14ac:dyDescent="0.2">
      <c r="A84" s="69" t="s">
        <v>1186</v>
      </c>
      <c r="B84" s="72">
        <v>1.47E-2</v>
      </c>
      <c r="C84" s="72">
        <v>1.47E-2</v>
      </c>
      <c r="D84" s="72">
        <v>1.47E-2</v>
      </c>
      <c r="E84" s="72">
        <v>1.47E-2</v>
      </c>
      <c r="F84" s="72">
        <v>1.47E-2</v>
      </c>
      <c r="G84" s="72">
        <v>1.47E-2</v>
      </c>
      <c r="H84" s="72">
        <v>1.47E-2</v>
      </c>
      <c r="I84" s="72">
        <v>1.47E-2</v>
      </c>
      <c r="J84" s="72">
        <v>1.47E-2</v>
      </c>
      <c r="K84" s="72">
        <v>1.47E-2</v>
      </c>
      <c r="L84" s="72">
        <v>1.47E-2</v>
      </c>
      <c r="M84" s="72">
        <v>1.47E-2</v>
      </c>
    </row>
    <row r="85" spans="1:13" x14ac:dyDescent="0.2">
      <c r="A85" s="69" t="s">
        <v>1187</v>
      </c>
      <c r="B85" s="70">
        <v>5</v>
      </c>
      <c r="C85" s="70">
        <v>4</v>
      </c>
      <c r="D85" s="70">
        <v>4</v>
      </c>
      <c r="E85" s="70">
        <v>4</v>
      </c>
      <c r="F85" s="70">
        <v>2</v>
      </c>
      <c r="G85" s="70">
        <v>2</v>
      </c>
      <c r="H85" s="70">
        <v>0</v>
      </c>
      <c r="I85" s="70">
        <v>1</v>
      </c>
      <c r="J85" s="70">
        <v>2</v>
      </c>
      <c r="K85" s="70">
        <v>4</v>
      </c>
      <c r="L85" s="70">
        <v>2</v>
      </c>
      <c r="M85" s="70"/>
    </row>
    <row r="86" spans="1:13" x14ac:dyDescent="0.2">
      <c r="A86" s="69" t="s">
        <v>1188</v>
      </c>
      <c r="B86" s="72">
        <f t="shared" ref="B86" si="97">TRUNC(B84*B85,4)</f>
        <v>7.3499999999999996E-2</v>
      </c>
      <c r="C86" s="72">
        <f t="shared" ref="C86:M86" si="98">TRUNC(C84*C85,4)</f>
        <v>5.8799999999999998E-2</v>
      </c>
      <c r="D86" s="72">
        <f t="shared" si="98"/>
        <v>5.8799999999999998E-2</v>
      </c>
      <c r="E86" s="72">
        <f t="shared" si="98"/>
        <v>5.8799999999999998E-2</v>
      </c>
      <c r="F86" s="72">
        <f t="shared" si="98"/>
        <v>2.9399999999999999E-2</v>
      </c>
      <c r="G86" s="72">
        <f t="shared" si="98"/>
        <v>2.9399999999999999E-2</v>
      </c>
      <c r="H86" s="72">
        <f t="shared" si="98"/>
        <v>0</v>
      </c>
      <c r="I86" s="72">
        <f t="shared" si="98"/>
        <v>1.47E-2</v>
      </c>
      <c r="J86" s="72">
        <f t="shared" si="98"/>
        <v>2.9399999999999999E-2</v>
      </c>
      <c r="K86" s="72">
        <f t="shared" si="98"/>
        <v>5.8799999999999998E-2</v>
      </c>
      <c r="L86" s="72">
        <f t="shared" si="98"/>
        <v>2.9399999999999999E-2</v>
      </c>
      <c r="M86" s="72">
        <f t="shared" si="98"/>
        <v>0</v>
      </c>
    </row>
    <row r="87" spans="1:13" x14ac:dyDescent="0.2">
      <c r="A87" s="69" t="s">
        <v>1189</v>
      </c>
      <c r="B87" s="71">
        <f>ROUND(B86*B82,0)-100</f>
        <v>214</v>
      </c>
      <c r="C87" s="71">
        <f t="shared" ref="C87:L87" si="99">ROUND(C86*C82,0)</f>
        <v>319</v>
      </c>
      <c r="D87" s="71">
        <f t="shared" si="99"/>
        <v>1145</v>
      </c>
      <c r="E87" s="71">
        <f t="shared" si="99"/>
        <v>539</v>
      </c>
      <c r="F87" s="71">
        <f t="shared" si="99"/>
        <v>63</v>
      </c>
      <c r="G87" s="71">
        <f t="shared" si="99"/>
        <v>90</v>
      </c>
      <c r="H87" s="71">
        <f t="shared" si="99"/>
        <v>0</v>
      </c>
      <c r="I87" s="71">
        <f t="shared" si="99"/>
        <v>105</v>
      </c>
      <c r="J87" s="71">
        <f t="shared" si="99"/>
        <v>206</v>
      </c>
      <c r="K87" s="71">
        <f t="shared" si="99"/>
        <v>528</v>
      </c>
      <c r="L87" s="71">
        <f t="shared" si="99"/>
        <v>280</v>
      </c>
      <c r="M87" s="71">
        <f>ROUND(M86*M82,0)</f>
        <v>0</v>
      </c>
    </row>
    <row r="88" spans="1:13" x14ac:dyDescent="0.2">
      <c r="B88" s="22" t="str">
        <f>IF(B87=B68,"","Revisar")</f>
        <v/>
      </c>
      <c r="C88" s="22" t="str">
        <f t="shared" ref="C88:M88" si="100">IF(C87=C68,"","Revisar")</f>
        <v/>
      </c>
      <c r="D88" s="22" t="str">
        <f t="shared" si="100"/>
        <v/>
      </c>
      <c r="E88" s="22" t="str">
        <f t="shared" si="100"/>
        <v/>
      </c>
      <c r="F88" s="22" t="str">
        <f t="shared" si="100"/>
        <v/>
      </c>
      <c r="G88" s="22" t="str">
        <f t="shared" si="100"/>
        <v/>
      </c>
      <c r="H88" s="22" t="str">
        <f t="shared" si="100"/>
        <v/>
      </c>
      <c r="I88" s="22" t="str">
        <f t="shared" si="100"/>
        <v/>
      </c>
      <c r="J88" s="22" t="str">
        <f t="shared" si="100"/>
        <v/>
      </c>
      <c r="K88" s="22" t="str">
        <f t="shared" si="100"/>
        <v/>
      </c>
      <c r="L88" s="22" t="str">
        <f t="shared" si="100"/>
        <v/>
      </c>
      <c r="M88" s="22" t="str">
        <f t="shared" si="100"/>
        <v/>
      </c>
    </row>
    <row r="93" spans="1:13" x14ac:dyDescent="0.2">
      <c r="E93" s="221"/>
    </row>
  </sheetData>
  <dataValidations count="1">
    <dataValidation type="list" allowBlank="1" showInputMessage="1" showErrorMessage="1" sqref="B72:M72" xr:uid="{896A65BD-1DF0-4333-8F99-B6DAF555945C}">
      <formula1>"Pendiente,Por presentar,Presentada sin pago,Presentada con pago,Pagada,Saldo a favor"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7212E-242E-4BDF-AD4B-40950B1D4D81}">
  <dimension ref="A3:S18"/>
  <sheetViews>
    <sheetView workbookViewId="0">
      <selection activeCell="E17" sqref="E17"/>
    </sheetView>
  </sheetViews>
  <sheetFormatPr baseColWidth="10" defaultRowHeight="12.75" x14ac:dyDescent="0.2"/>
  <cols>
    <col min="1" max="1" width="15.7109375" bestFit="1" customWidth="1"/>
    <col min="2" max="2" width="13" bestFit="1" customWidth="1"/>
    <col min="3" max="3" width="9.28515625" bestFit="1" customWidth="1"/>
    <col min="4" max="4" width="11.7109375" bestFit="1" customWidth="1"/>
    <col min="5" max="5" width="10.85546875" bestFit="1" customWidth="1"/>
    <col min="6" max="6" width="11.28515625" bestFit="1" customWidth="1"/>
    <col min="7" max="7" width="12" bestFit="1" customWidth="1"/>
    <col min="8" max="8" width="11.140625" bestFit="1" customWidth="1"/>
    <col min="9" max="9" width="9.28515625" bestFit="1" customWidth="1"/>
    <col min="10" max="10" width="11.7109375" bestFit="1" customWidth="1"/>
    <col min="11" max="11" width="10.85546875" bestFit="1" customWidth="1"/>
    <col min="12" max="12" width="11.28515625" bestFit="1" customWidth="1"/>
    <col min="13" max="15" width="12" bestFit="1" customWidth="1"/>
    <col min="16" max="16" width="16.140625" bestFit="1" customWidth="1"/>
    <col min="17" max="17" width="10.28515625" bestFit="1" customWidth="1"/>
    <col min="18" max="19" width="12" bestFit="1" customWidth="1"/>
    <col min="20" max="20" width="11.7109375" bestFit="1" customWidth="1"/>
    <col min="21" max="22" width="9.5703125" bestFit="1" customWidth="1"/>
    <col min="23" max="23" width="10.28515625" bestFit="1" customWidth="1"/>
    <col min="24" max="24" width="9.7109375" bestFit="1" customWidth="1"/>
    <col min="25" max="25" width="11.7109375" bestFit="1" customWidth="1"/>
  </cols>
  <sheetData>
    <row r="3" spans="1:19" ht="25.5" x14ac:dyDescent="0.2">
      <c r="A3" s="125"/>
      <c r="B3" s="126" t="s">
        <v>2498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</row>
    <row r="4" spans="1:19" ht="25.5" x14ac:dyDescent="0.2">
      <c r="A4" s="125"/>
      <c r="B4" s="127" t="s">
        <v>2474</v>
      </c>
      <c r="C4" s="127"/>
      <c r="D4" s="127"/>
      <c r="E4" s="127"/>
      <c r="F4" s="127"/>
      <c r="G4" s="127"/>
      <c r="H4" s="128" t="s">
        <v>2475</v>
      </c>
      <c r="I4" s="128"/>
      <c r="J4" s="128"/>
      <c r="K4" s="128"/>
      <c r="L4" s="128"/>
      <c r="M4" s="128"/>
      <c r="N4" s="129" t="s">
        <v>2500</v>
      </c>
      <c r="O4" s="129" t="s">
        <v>2501</v>
      </c>
      <c r="P4" s="129" t="s">
        <v>2507</v>
      </c>
      <c r="Q4" s="129" t="s">
        <v>2503</v>
      </c>
      <c r="R4" s="129" t="s">
        <v>2505</v>
      </c>
      <c r="S4" s="129" t="s">
        <v>2509</v>
      </c>
    </row>
    <row r="5" spans="1:19" ht="25.5" x14ac:dyDescent="0.2">
      <c r="A5" s="126" t="s">
        <v>2495</v>
      </c>
      <c r="B5" s="217" t="s">
        <v>2499</v>
      </c>
      <c r="C5" s="217" t="s">
        <v>2502</v>
      </c>
      <c r="D5" s="217" t="s">
        <v>2508</v>
      </c>
      <c r="E5" s="217" t="s">
        <v>2504</v>
      </c>
      <c r="F5" s="217" t="s">
        <v>2506</v>
      </c>
      <c r="G5" s="217" t="s">
        <v>2510</v>
      </c>
      <c r="H5" s="218" t="s">
        <v>2499</v>
      </c>
      <c r="I5" s="218" t="s">
        <v>2502</v>
      </c>
      <c r="J5" s="218" t="s">
        <v>2508</v>
      </c>
      <c r="K5" s="218" t="s">
        <v>2504</v>
      </c>
      <c r="L5" s="218" t="s">
        <v>2506</v>
      </c>
      <c r="M5" s="218" t="s">
        <v>2510</v>
      </c>
      <c r="N5" s="129"/>
      <c r="O5" s="129"/>
      <c r="P5" s="129"/>
      <c r="Q5" s="129"/>
      <c r="R5" s="129"/>
      <c r="S5" s="129"/>
    </row>
    <row r="6" spans="1:19" x14ac:dyDescent="0.2">
      <c r="A6" s="124" t="s">
        <v>1090</v>
      </c>
      <c r="B6" s="97">
        <v>51967.330000000009</v>
      </c>
      <c r="C6" s="97">
        <v>0</v>
      </c>
      <c r="D6" s="97">
        <v>0</v>
      </c>
      <c r="E6" s="97">
        <v>8314.77</v>
      </c>
      <c r="F6" s="97">
        <v>0</v>
      </c>
      <c r="G6" s="97">
        <v>60282.1</v>
      </c>
      <c r="H6" s="97"/>
      <c r="I6" s="97"/>
      <c r="J6" s="97"/>
      <c r="K6" s="97"/>
      <c r="L6" s="97"/>
      <c r="M6" s="97"/>
      <c r="N6" s="97">
        <v>51967.330000000009</v>
      </c>
      <c r="O6" s="97">
        <v>0</v>
      </c>
      <c r="P6" s="97">
        <v>0</v>
      </c>
      <c r="Q6" s="97">
        <v>8314.77</v>
      </c>
      <c r="R6" s="97">
        <v>0</v>
      </c>
      <c r="S6" s="97">
        <v>60282.1</v>
      </c>
    </row>
    <row r="7" spans="1:19" x14ac:dyDescent="0.2">
      <c r="A7" s="124" t="s">
        <v>1092</v>
      </c>
      <c r="B7" s="97">
        <v>26565.56</v>
      </c>
      <c r="C7" s="97">
        <v>0</v>
      </c>
      <c r="D7" s="97">
        <v>0</v>
      </c>
      <c r="E7" s="97">
        <v>4250.49</v>
      </c>
      <c r="F7" s="97">
        <v>0</v>
      </c>
      <c r="G7" s="97">
        <v>30816.050000000003</v>
      </c>
      <c r="H7" s="97">
        <v>37500</v>
      </c>
      <c r="I7" s="97">
        <v>0</v>
      </c>
      <c r="J7" s="97">
        <v>0</v>
      </c>
      <c r="K7" s="97">
        <v>6000</v>
      </c>
      <c r="L7" s="97">
        <v>0</v>
      </c>
      <c r="M7" s="97">
        <v>43500</v>
      </c>
      <c r="N7" s="97">
        <v>64065.56</v>
      </c>
      <c r="O7" s="97">
        <v>0</v>
      </c>
      <c r="P7" s="97">
        <v>0</v>
      </c>
      <c r="Q7" s="97">
        <v>10250.49</v>
      </c>
      <c r="R7" s="97">
        <v>0</v>
      </c>
      <c r="S7" s="97">
        <v>74316.05</v>
      </c>
    </row>
    <row r="8" spans="1:19" x14ac:dyDescent="0.2">
      <c r="A8" s="124" t="s">
        <v>1093</v>
      </c>
      <c r="B8" s="97">
        <v>25211.29</v>
      </c>
      <c r="C8" s="97">
        <v>0</v>
      </c>
      <c r="D8" s="97">
        <v>0</v>
      </c>
      <c r="E8" s="97">
        <v>4033.81</v>
      </c>
      <c r="F8" s="97">
        <v>0</v>
      </c>
      <c r="G8" s="97">
        <v>29245.1</v>
      </c>
      <c r="H8" s="97">
        <v>125489</v>
      </c>
      <c r="I8" s="97">
        <v>0</v>
      </c>
      <c r="J8" s="97">
        <v>0</v>
      </c>
      <c r="K8" s="97">
        <v>20078.239999999998</v>
      </c>
      <c r="L8" s="97">
        <v>0</v>
      </c>
      <c r="M8" s="97">
        <v>145567.24</v>
      </c>
      <c r="N8" s="97">
        <v>150700.29</v>
      </c>
      <c r="O8" s="97">
        <v>0</v>
      </c>
      <c r="P8" s="97">
        <v>0</v>
      </c>
      <c r="Q8" s="97">
        <v>24112.05</v>
      </c>
      <c r="R8" s="97">
        <v>0</v>
      </c>
      <c r="S8" s="97">
        <v>174812.34</v>
      </c>
    </row>
    <row r="9" spans="1:19" x14ac:dyDescent="0.2">
      <c r="A9" s="124" t="s">
        <v>2496</v>
      </c>
      <c r="B9" s="97">
        <v>8624.1500000000015</v>
      </c>
      <c r="C9" s="97">
        <v>0</v>
      </c>
      <c r="D9" s="97">
        <v>0</v>
      </c>
      <c r="E9" s="97">
        <v>1379.8600000000001</v>
      </c>
      <c r="F9" s="97">
        <v>0</v>
      </c>
      <c r="G9" s="97">
        <v>10004.01</v>
      </c>
      <c r="H9" s="97">
        <v>85141.38</v>
      </c>
      <c r="I9" s="97">
        <v>0</v>
      </c>
      <c r="J9" s="97">
        <v>0</v>
      </c>
      <c r="K9" s="97">
        <v>13622.619999999999</v>
      </c>
      <c r="L9" s="97">
        <v>0</v>
      </c>
      <c r="M9" s="97">
        <v>98764</v>
      </c>
      <c r="N9" s="97">
        <v>93765.53</v>
      </c>
      <c r="O9" s="97">
        <v>0</v>
      </c>
      <c r="P9" s="97">
        <v>0</v>
      </c>
      <c r="Q9" s="97">
        <v>15002.48</v>
      </c>
      <c r="R9" s="97">
        <v>0</v>
      </c>
      <c r="S9" s="97">
        <v>108768.01</v>
      </c>
    </row>
    <row r="10" spans="1:19" x14ac:dyDescent="0.2">
      <c r="A10" s="124" t="s">
        <v>2497</v>
      </c>
      <c r="B10" s="97">
        <v>22430.550000000003</v>
      </c>
      <c r="C10" s="97">
        <v>0</v>
      </c>
      <c r="D10" s="97">
        <v>0</v>
      </c>
      <c r="E10" s="97">
        <v>3588.8900000000003</v>
      </c>
      <c r="F10" s="97">
        <v>0</v>
      </c>
      <c r="G10" s="97">
        <v>26019.440000000002</v>
      </c>
      <c r="H10" s="97">
        <v>70900</v>
      </c>
      <c r="I10" s="97">
        <v>0</v>
      </c>
      <c r="J10" s="97">
        <v>0</v>
      </c>
      <c r="K10" s="97">
        <v>11344</v>
      </c>
      <c r="L10" s="97">
        <v>0</v>
      </c>
      <c r="M10" s="97">
        <v>82244</v>
      </c>
      <c r="N10" s="97">
        <v>93330.55</v>
      </c>
      <c r="O10" s="97">
        <v>0</v>
      </c>
      <c r="P10" s="97">
        <v>0</v>
      </c>
      <c r="Q10" s="97">
        <v>14932.89</v>
      </c>
      <c r="R10" s="97">
        <v>0</v>
      </c>
      <c r="S10" s="97">
        <v>108263.44</v>
      </c>
    </row>
    <row r="11" spans="1:19" x14ac:dyDescent="0.2">
      <c r="A11" s="124" t="s">
        <v>2595</v>
      </c>
      <c r="B11" s="97">
        <v>19256.75</v>
      </c>
      <c r="C11" s="97">
        <v>0</v>
      </c>
      <c r="D11" s="97">
        <v>0</v>
      </c>
      <c r="E11" s="97">
        <v>3081.09</v>
      </c>
      <c r="F11" s="97">
        <v>0</v>
      </c>
      <c r="G11" s="97">
        <v>22337.840000000004</v>
      </c>
      <c r="H11" s="97">
        <v>55890</v>
      </c>
      <c r="I11" s="97">
        <v>0</v>
      </c>
      <c r="J11" s="97">
        <v>0</v>
      </c>
      <c r="K11" s="97">
        <v>8942.4</v>
      </c>
      <c r="L11" s="97">
        <v>0</v>
      </c>
      <c r="M11" s="97">
        <v>64832.4</v>
      </c>
      <c r="N11" s="97">
        <v>75146.75</v>
      </c>
      <c r="O11" s="97">
        <v>0</v>
      </c>
      <c r="P11" s="97">
        <v>0</v>
      </c>
      <c r="Q11" s="97">
        <v>12023.49</v>
      </c>
      <c r="R11" s="97">
        <v>0</v>
      </c>
      <c r="S11" s="97">
        <v>87170.240000000005</v>
      </c>
    </row>
    <row r="12" spans="1:19" x14ac:dyDescent="0.2">
      <c r="A12" s="124" t="s">
        <v>3208</v>
      </c>
      <c r="B12" s="97">
        <v>27600.36</v>
      </c>
      <c r="C12" s="97">
        <v>0</v>
      </c>
      <c r="D12" s="97">
        <v>0</v>
      </c>
      <c r="E12" s="97">
        <v>4416.05</v>
      </c>
      <c r="F12" s="97">
        <v>0</v>
      </c>
      <c r="G12" s="97">
        <v>32016.41</v>
      </c>
      <c r="H12" s="97">
        <v>97317</v>
      </c>
      <c r="I12" s="97">
        <v>0</v>
      </c>
      <c r="J12" s="97">
        <v>0</v>
      </c>
      <c r="K12" s="97">
        <v>15570.720000000001</v>
      </c>
      <c r="L12" s="97">
        <v>0</v>
      </c>
      <c r="M12" s="97">
        <v>112887.72</v>
      </c>
      <c r="N12" s="97">
        <v>124917.36</v>
      </c>
      <c r="O12" s="97">
        <v>0</v>
      </c>
      <c r="P12" s="97">
        <v>0</v>
      </c>
      <c r="Q12" s="97">
        <v>19986.77</v>
      </c>
      <c r="R12" s="97">
        <v>0</v>
      </c>
      <c r="S12" s="97">
        <v>144904.13</v>
      </c>
    </row>
    <row r="13" spans="1:19" x14ac:dyDescent="0.2">
      <c r="A13" s="124" t="s">
        <v>3865</v>
      </c>
      <c r="B13" s="97">
        <v>20324.23</v>
      </c>
      <c r="C13" s="97">
        <v>0</v>
      </c>
      <c r="D13" s="97">
        <v>0</v>
      </c>
      <c r="E13" s="97">
        <v>3251.88</v>
      </c>
      <c r="F13" s="97">
        <v>0</v>
      </c>
      <c r="G13" s="97">
        <v>23576.11</v>
      </c>
      <c r="H13" s="97">
        <v>67000</v>
      </c>
      <c r="I13" s="97">
        <v>0</v>
      </c>
      <c r="J13" s="97">
        <v>0</v>
      </c>
      <c r="K13" s="97">
        <v>10720</v>
      </c>
      <c r="L13" s="97">
        <v>0</v>
      </c>
      <c r="M13" s="97">
        <v>77720</v>
      </c>
      <c r="N13" s="97">
        <v>87324.23</v>
      </c>
      <c r="O13" s="97">
        <v>0</v>
      </c>
      <c r="P13" s="97">
        <v>0</v>
      </c>
      <c r="Q13" s="97">
        <v>13971.880000000001</v>
      </c>
      <c r="R13" s="97">
        <v>0</v>
      </c>
      <c r="S13" s="97">
        <v>101296.11</v>
      </c>
    </row>
    <row r="14" spans="1:19" x14ac:dyDescent="0.2">
      <c r="A14" s="124" t="s">
        <v>4375</v>
      </c>
      <c r="B14" s="97">
        <v>27565</v>
      </c>
      <c r="C14" s="97">
        <v>366.4</v>
      </c>
      <c r="D14" s="97">
        <v>0</v>
      </c>
      <c r="E14" s="97">
        <v>4351.78</v>
      </c>
      <c r="F14" s="97">
        <v>0</v>
      </c>
      <c r="G14" s="97">
        <v>31550.380000000005</v>
      </c>
      <c r="H14" s="97">
        <v>73105</v>
      </c>
      <c r="I14" s="97">
        <v>0</v>
      </c>
      <c r="J14" s="97">
        <v>0</v>
      </c>
      <c r="K14" s="97">
        <v>11696.8</v>
      </c>
      <c r="L14" s="97">
        <v>0</v>
      </c>
      <c r="M14" s="97">
        <v>84801.8</v>
      </c>
      <c r="N14" s="97">
        <v>100670</v>
      </c>
      <c r="O14" s="97">
        <v>366.4</v>
      </c>
      <c r="P14" s="97">
        <v>0</v>
      </c>
      <c r="Q14" s="97">
        <v>16048.579999999998</v>
      </c>
      <c r="R14" s="97">
        <v>0</v>
      </c>
      <c r="S14" s="97">
        <v>116352.18000000001</v>
      </c>
    </row>
    <row r="15" spans="1:19" x14ac:dyDescent="0.2">
      <c r="A15" s="124" t="s">
        <v>5462</v>
      </c>
      <c r="B15" s="97">
        <v>11287.220000000001</v>
      </c>
      <c r="C15" s="97">
        <v>0</v>
      </c>
      <c r="D15" s="97">
        <v>0</v>
      </c>
      <c r="E15" s="97">
        <v>1805.9599999999998</v>
      </c>
      <c r="F15" s="97">
        <v>0</v>
      </c>
      <c r="G15" s="97">
        <v>13093.18</v>
      </c>
      <c r="H15" s="97">
        <v>64000</v>
      </c>
      <c r="I15" s="97">
        <v>0</v>
      </c>
      <c r="J15" s="97">
        <v>0</v>
      </c>
      <c r="K15" s="97">
        <v>10240</v>
      </c>
      <c r="L15" s="97">
        <v>0</v>
      </c>
      <c r="M15" s="97">
        <v>74240</v>
      </c>
      <c r="N15" s="97">
        <v>75287.22</v>
      </c>
      <c r="O15" s="97">
        <v>0</v>
      </c>
      <c r="P15" s="97">
        <v>0</v>
      </c>
      <c r="Q15" s="97">
        <v>12045.96</v>
      </c>
      <c r="R15" s="97">
        <v>0</v>
      </c>
      <c r="S15" s="97">
        <v>87333.18</v>
      </c>
    </row>
    <row r="16" spans="1:19" x14ac:dyDescent="0.2">
      <c r="A16" s="124" t="s">
        <v>5571</v>
      </c>
      <c r="B16" s="97">
        <v>45351.020000000004</v>
      </c>
      <c r="C16" s="97">
        <v>0</v>
      </c>
      <c r="D16" s="97">
        <v>0</v>
      </c>
      <c r="E16" s="97">
        <v>7256.17</v>
      </c>
      <c r="F16" s="97">
        <v>0</v>
      </c>
      <c r="G16" s="97">
        <v>52607.19</v>
      </c>
      <c r="H16" s="97">
        <v>70850</v>
      </c>
      <c r="I16" s="97">
        <v>0</v>
      </c>
      <c r="J16" s="97">
        <v>0</v>
      </c>
      <c r="K16" s="97">
        <v>11336</v>
      </c>
      <c r="L16" s="97">
        <v>0</v>
      </c>
      <c r="M16" s="97">
        <v>82186</v>
      </c>
      <c r="N16" s="97">
        <v>116201.02</v>
      </c>
      <c r="O16" s="97">
        <v>0</v>
      </c>
      <c r="P16" s="97">
        <v>0</v>
      </c>
      <c r="Q16" s="97">
        <v>18592.169999999998</v>
      </c>
      <c r="R16" s="97">
        <v>0</v>
      </c>
      <c r="S16" s="97">
        <v>134793.19</v>
      </c>
    </row>
    <row r="17" spans="1:19" x14ac:dyDescent="0.2">
      <c r="A17" s="124" t="s">
        <v>6232</v>
      </c>
      <c r="B17" s="97">
        <v>14292.580000000002</v>
      </c>
      <c r="C17" s="97">
        <v>15.75</v>
      </c>
      <c r="D17" s="97">
        <v>0</v>
      </c>
      <c r="E17" s="97">
        <v>2284.29</v>
      </c>
      <c r="F17" s="97">
        <v>0</v>
      </c>
      <c r="G17" s="97">
        <v>16561.12</v>
      </c>
      <c r="H17" s="97">
        <v>61150</v>
      </c>
      <c r="I17" s="97">
        <v>0</v>
      </c>
      <c r="J17" s="97">
        <v>0</v>
      </c>
      <c r="K17" s="97">
        <v>9784</v>
      </c>
      <c r="L17" s="97">
        <v>0</v>
      </c>
      <c r="M17" s="97">
        <v>70934</v>
      </c>
      <c r="N17" s="97">
        <v>75442.58</v>
      </c>
      <c r="O17" s="97">
        <v>15.75</v>
      </c>
      <c r="P17" s="97">
        <v>0</v>
      </c>
      <c r="Q17" s="97">
        <v>12068.29</v>
      </c>
      <c r="R17" s="97">
        <v>0</v>
      </c>
      <c r="S17" s="97">
        <v>87495.12</v>
      </c>
    </row>
    <row r="18" spans="1:19" x14ac:dyDescent="0.2">
      <c r="A18" s="124" t="s">
        <v>2199</v>
      </c>
      <c r="B18" s="97">
        <v>300476.04000000004</v>
      </c>
      <c r="C18" s="97">
        <v>382.15</v>
      </c>
      <c r="D18" s="97">
        <v>0</v>
      </c>
      <c r="E18" s="97">
        <v>48015.040000000001</v>
      </c>
      <c r="F18" s="97">
        <v>0</v>
      </c>
      <c r="G18" s="97">
        <v>348108.93</v>
      </c>
      <c r="H18" s="97">
        <v>808342.38</v>
      </c>
      <c r="I18" s="97">
        <v>0</v>
      </c>
      <c r="J18" s="97">
        <v>0</v>
      </c>
      <c r="K18" s="97">
        <v>129334.78000000001</v>
      </c>
      <c r="L18" s="97">
        <v>0</v>
      </c>
      <c r="M18" s="97">
        <v>937677.16</v>
      </c>
      <c r="N18" s="97">
        <v>1108818.42</v>
      </c>
      <c r="O18" s="97">
        <v>382.15</v>
      </c>
      <c r="P18" s="97">
        <v>0</v>
      </c>
      <c r="Q18" s="97">
        <v>177349.81999999998</v>
      </c>
      <c r="R18" s="97">
        <v>0</v>
      </c>
      <c r="S18" s="97">
        <v>1285786.0899999999</v>
      </c>
    </row>
  </sheetData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44E45-EE76-4544-A7B0-DAA4375DCF9E}">
  <dimension ref="A3:Y18"/>
  <sheetViews>
    <sheetView topLeftCell="D1" workbookViewId="0">
      <selection activeCell="N18" sqref="N18"/>
    </sheetView>
  </sheetViews>
  <sheetFormatPr baseColWidth="10" defaultRowHeight="12.75" x14ac:dyDescent="0.2"/>
  <cols>
    <col min="1" max="1" width="16" style="305" bestFit="1" customWidth="1"/>
    <col min="2" max="2" width="12.85546875" style="305" bestFit="1" customWidth="1"/>
    <col min="3" max="3" width="9" style="305" bestFit="1" customWidth="1"/>
    <col min="4" max="4" width="9.28515625" style="305" bestFit="1" customWidth="1"/>
    <col min="5" max="5" width="10" style="305" bestFit="1" customWidth="1"/>
    <col min="6" max="6" width="10.42578125" style="305" bestFit="1" customWidth="1"/>
    <col min="7" max="8" width="8.85546875" style="305" bestFit="1" customWidth="1"/>
    <col min="9" max="10" width="10.28515625" style="305" bestFit="1" customWidth="1"/>
    <col min="11" max="12" width="9" style="305" bestFit="1" customWidth="1"/>
    <col min="13" max="13" width="10" style="305" bestFit="1" customWidth="1"/>
    <col min="14" max="14" width="10.42578125" style="305" bestFit="1" customWidth="1"/>
    <col min="15" max="16" width="8.85546875" style="305" bestFit="1" customWidth="1"/>
    <col min="17" max="17" width="10.28515625" style="305" bestFit="1" customWidth="1"/>
    <col min="18" max="20" width="10.5703125" style="305" bestFit="1" customWidth="1"/>
    <col min="21" max="21" width="8.5703125" style="305" bestFit="1" customWidth="1"/>
    <col min="22" max="22" width="10.28515625" style="305" bestFit="1" customWidth="1"/>
    <col min="23" max="24" width="8.85546875" style="305" bestFit="1" customWidth="1"/>
    <col min="25" max="25" width="10.28515625" style="305" bestFit="1" customWidth="1"/>
    <col min="26" max="16384" width="11.42578125" style="305"/>
  </cols>
  <sheetData>
    <row r="3" spans="1:25" ht="25.5" x14ac:dyDescent="0.2">
      <c r="B3" s="313" t="s">
        <v>2498</v>
      </c>
    </row>
    <row r="4" spans="1:25" ht="38.25" x14ac:dyDescent="0.2">
      <c r="B4" s="309" t="s">
        <v>2474</v>
      </c>
      <c r="C4" s="309"/>
      <c r="D4" s="309"/>
      <c r="E4" s="309"/>
      <c r="F4" s="309"/>
      <c r="G4" s="309"/>
      <c r="H4" s="309"/>
      <c r="I4" s="309"/>
      <c r="J4" s="310" t="s">
        <v>2475</v>
      </c>
      <c r="K4" s="310"/>
      <c r="L4" s="310"/>
      <c r="M4" s="310"/>
      <c r="N4" s="310"/>
      <c r="O4" s="310"/>
      <c r="P4" s="310"/>
      <c r="Q4" s="310"/>
      <c r="R4" s="311" t="s">
        <v>6680</v>
      </c>
      <c r="S4" s="311" t="s">
        <v>6682</v>
      </c>
      <c r="T4" s="311" t="s">
        <v>6684</v>
      </c>
      <c r="U4" s="311" t="s">
        <v>6686</v>
      </c>
      <c r="V4" s="311" t="s">
        <v>6688</v>
      </c>
      <c r="W4" s="311" t="s">
        <v>3790</v>
      </c>
      <c r="X4" s="311" t="s">
        <v>3792</v>
      </c>
      <c r="Y4" s="311" t="s">
        <v>6678</v>
      </c>
    </row>
    <row r="5" spans="1:25" ht="25.5" x14ac:dyDescent="0.2">
      <c r="A5" s="306" t="s">
        <v>2495</v>
      </c>
      <c r="B5" s="217" t="s">
        <v>6681</v>
      </c>
      <c r="C5" s="217" t="s">
        <v>6683</v>
      </c>
      <c r="D5" s="217" t="s">
        <v>6685</v>
      </c>
      <c r="E5" s="217" t="s">
        <v>6687</v>
      </c>
      <c r="F5" s="217" t="s">
        <v>6689</v>
      </c>
      <c r="G5" s="217" t="s">
        <v>3791</v>
      </c>
      <c r="H5" s="217" t="s">
        <v>3793</v>
      </c>
      <c r="I5" s="217" t="s">
        <v>6679</v>
      </c>
      <c r="J5" s="218" t="s">
        <v>6681</v>
      </c>
      <c r="K5" s="218" t="s">
        <v>6683</v>
      </c>
      <c r="L5" s="218" t="s">
        <v>6685</v>
      </c>
      <c r="M5" s="218" t="s">
        <v>6687</v>
      </c>
      <c r="N5" s="218" t="s">
        <v>6689</v>
      </c>
      <c r="O5" s="218" t="s">
        <v>3791</v>
      </c>
      <c r="P5" s="218" t="s">
        <v>3793</v>
      </c>
      <c r="Q5" s="218" t="s">
        <v>6679</v>
      </c>
      <c r="R5" s="311"/>
      <c r="S5" s="311"/>
      <c r="T5" s="311"/>
      <c r="U5" s="311"/>
      <c r="V5" s="311"/>
      <c r="W5" s="311"/>
      <c r="X5" s="311"/>
      <c r="Y5" s="311"/>
    </row>
    <row r="6" spans="1:25" x14ac:dyDescent="0.2">
      <c r="A6" s="307" t="s">
        <v>1090</v>
      </c>
      <c r="B6" s="308">
        <v>24465.57</v>
      </c>
      <c r="C6" s="308">
        <v>0</v>
      </c>
      <c r="D6" s="308">
        <v>466</v>
      </c>
      <c r="E6" s="308">
        <v>0</v>
      </c>
      <c r="F6" s="308">
        <v>3914.46</v>
      </c>
      <c r="G6" s="308">
        <v>0</v>
      </c>
      <c r="H6" s="308">
        <v>0</v>
      </c>
      <c r="I6" s="308">
        <v>28846.03</v>
      </c>
      <c r="J6" s="308"/>
      <c r="K6" s="308"/>
      <c r="L6" s="308"/>
      <c r="M6" s="308"/>
      <c r="N6" s="308"/>
      <c r="O6" s="308"/>
      <c r="P6" s="308"/>
      <c r="Q6" s="308"/>
      <c r="R6" s="308">
        <v>24465.57</v>
      </c>
      <c r="S6" s="308">
        <v>0</v>
      </c>
      <c r="T6" s="308">
        <v>466</v>
      </c>
      <c r="U6" s="308">
        <v>0</v>
      </c>
      <c r="V6" s="308">
        <v>3914.46</v>
      </c>
      <c r="W6" s="308">
        <v>0</v>
      </c>
      <c r="X6" s="308">
        <v>0</v>
      </c>
      <c r="Y6" s="308">
        <v>28846.03</v>
      </c>
    </row>
    <row r="7" spans="1:25" x14ac:dyDescent="0.2">
      <c r="A7" s="307" t="s">
        <v>1092</v>
      </c>
      <c r="B7" s="308">
        <v>11797.440000000002</v>
      </c>
      <c r="C7" s="308">
        <v>0</v>
      </c>
      <c r="D7" s="308">
        <v>323.37</v>
      </c>
      <c r="E7" s="308">
        <v>0</v>
      </c>
      <c r="F7" s="308">
        <v>1887.6</v>
      </c>
      <c r="G7" s="308">
        <v>0</v>
      </c>
      <c r="H7" s="308">
        <v>0</v>
      </c>
      <c r="I7" s="308">
        <v>14008.409999999998</v>
      </c>
      <c r="J7" s="308">
        <v>3400.26</v>
      </c>
      <c r="K7" s="308">
        <v>0</v>
      </c>
      <c r="L7" s="308">
        <v>0</v>
      </c>
      <c r="M7" s="308">
        <v>16.57</v>
      </c>
      <c r="N7" s="308">
        <v>544.04</v>
      </c>
      <c r="O7" s="308">
        <v>0</v>
      </c>
      <c r="P7" s="308">
        <v>0</v>
      </c>
      <c r="Q7" s="308">
        <v>3960.87</v>
      </c>
      <c r="R7" s="308">
        <v>15197.700000000003</v>
      </c>
      <c r="S7" s="308">
        <v>0</v>
      </c>
      <c r="T7" s="308">
        <v>323.37</v>
      </c>
      <c r="U7" s="308">
        <v>16.57</v>
      </c>
      <c r="V7" s="308">
        <v>2431.64</v>
      </c>
      <c r="W7" s="308">
        <v>0</v>
      </c>
      <c r="X7" s="308">
        <v>0</v>
      </c>
      <c r="Y7" s="308">
        <v>17969.28</v>
      </c>
    </row>
    <row r="8" spans="1:25" x14ac:dyDescent="0.2">
      <c r="A8" s="307" t="s">
        <v>1093</v>
      </c>
      <c r="B8" s="308">
        <v>11000.730000000001</v>
      </c>
      <c r="C8" s="308">
        <v>0</v>
      </c>
      <c r="D8" s="308">
        <v>4226.41</v>
      </c>
      <c r="E8" s="308">
        <v>0</v>
      </c>
      <c r="F8" s="308">
        <v>1760.2800000000002</v>
      </c>
      <c r="G8" s="308">
        <v>0</v>
      </c>
      <c r="H8" s="308">
        <v>0</v>
      </c>
      <c r="I8" s="308">
        <v>16987.420000000002</v>
      </c>
      <c r="J8" s="308">
        <v>18187.23</v>
      </c>
      <c r="K8" s="308">
        <v>0</v>
      </c>
      <c r="L8" s="308">
        <v>32.879999999999995</v>
      </c>
      <c r="M8" s="308">
        <v>4.76</v>
      </c>
      <c r="N8" s="308">
        <v>2909.97</v>
      </c>
      <c r="O8" s="308">
        <v>0</v>
      </c>
      <c r="P8" s="308">
        <v>0</v>
      </c>
      <c r="Q8" s="308">
        <v>21134.839999999997</v>
      </c>
      <c r="R8" s="308">
        <v>29187.96</v>
      </c>
      <c r="S8" s="308">
        <v>0</v>
      </c>
      <c r="T8" s="308">
        <v>4259.29</v>
      </c>
      <c r="U8" s="308">
        <v>4.76</v>
      </c>
      <c r="V8" s="308">
        <v>4670.25</v>
      </c>
      <c r="W8" s="308">
        <v>0</v>
      </c>
      <c r="X8" s="308">
        <v>0</v>
      </c>
      <c r="Y8" s="308">
        <v>38122.259999999995</v>
      </c>
    </row>
    <row r="9" spans="1:25" x14ac:dyDescent="0.2">
      <c r="A9" s="307" t="s">
        <v>2496</v>
      </c>
      <c r="B9" s="308">
        <v>18756.079999999998</v>
      </c>
      <c r="C9" s="308">
        <v>0</v>
      </c>
      <c r="D9" s="308">
        <v>259</v>
      </c>
      <c r="E9" s="308">
        <v>0</v>
      </c>
      <c r="F9" s="308">
        <v>3000.95</v>
      </c>
      <c r="G9" s="308">
        <v>1.37</v>
      </c>
      <c r="H9" s="308">
        <v>0</v>
      </c>
      <c r="I9" s="308">
        <v>22014.66</v>
      </c>
      <c r="J9" s="308">
        <v>32881.469999999994</v>
      </c>
      <c r="K9" s="308">
        <v>0</v>
      </c>
      <c r="L9" s="308">
        <v>0</v>
      </c>
      <c r="M9" s="308">
        <v>53.699999999999996</v>
      </c>
      <c r="N9" s="308">
        <v>5261.0199999999995</v>
      </c>
      <c r="O9" s="308">
        <v>7.25</v>
      </c>
      <c r="P9" s="308">
        <v>3.16</v>
      </c>
      <c r="Q9" s="308">
        <v>38185.78</v>
      </c>
      <c r="R9" s="308">
        <v>51637.549999999988</v>
      </c>
      <c r="S9" s="308">
        <v>0</v>
      </c>
      <c r="T9" s="308">
        <v>259</v>
      </c>
      <c r="U9" s="308">
        <v>53.699999999999996</v>
      </c>
      <c r="V9" s="308">
        <v>8261.9699999999993</v>
      </c>
      <c r="W9" s="308">
        <v>8.620000000000001</v>
      </c>
      <c r="X9" s="308">
        <v>3.16</v>
      </c>
      <c r="Y9" s="308">
        <v>60200.44</v>
      </c>
    </row>
    <row r="10" spans="1:25" x14ac:dyDescent="0.2">
      <c r="A10" s="307" t="s">
        <v>2497</v>
      </c>
      <c r="B10" s="308">
        <v>60872.990000000005</v>
      </c>
      <c r="C10" s="308">
        <v>0</v>
      </c>
      <c r="D10" s="308">
        <v>1567.16</v>
      </c>
      <c r="E10" s="308">
        <v>1.33</v>
      </c>
      <c r="F10" s="308">
        <v>9739.7000000000007</v>
      </c>
      <c r="G10" s="308">
        <v>0</v>
      </c>
      <c r="H10" s="308">
        <v>0</v>
      </c>
      <c r="I10" s="308">
        <v>72181.179999999993</v>
      </c>
      <c r="J10" s="308">
        <v>19288.750000000004</v>
      </c>
      <c r="K10" s="308">
        <v>0</v>
      </c>
      <c r="L10" s="308">
        <v>0</v>
      </c>
      <c r="M10" s="308">
        <v>181.62</v>
      </c>
      <c r="N10" s="308">
        <v>3086.1799999999994</v>
      </c>
      <c r="O10" s="308">
        <v>3.9</v>
      </c>
      <c r="P10" s="308">
        <v>0</v>
      </c>
      <c r="Q10" s="308">
        <v>22552.649999999998</v>
      </c>
      <c r="R10" s="308">
        <v>80161.740000000005</v>
      </c>
      <c r="S10" s="308">
        <v>0</v>
      </c>
      <c r="T10" s="308">
        <v>1567.16</v>
      </c>
      <c r="U10" s="308">
        <v>182.95000000000002</v>
      </c>
      <c r="V10" s="308">
        <v>12825.880000000001</v>
      </c>
      <c r="W10" s="308">
        <v>3.9</v>
      </c>
      <c r="X10" s="308">
        <v>0</v>
      </c>
      <c r="Y10" s="308">
        <v>94733.829999999987</v>
      </c>
    </row>
    <row r="11" spans="1:25" x14ac:dyDescent="0.2">
      <c r="A11" s="307" t="s">
        <v>2595</v>
      </c>
      <c r="B11" s="308">
        <v>47447.199999999997</v>
      </c>
      <c r="C11" s="308">
        <v>0</v>
      </c>
      <c r="D11" s="308">
        <v>3902.03</v>
      </c>
      <c r="E11" s="308">
        <v>9.51</v>
      </c>
      <c r="F11" s="308">
        <v>7591.4799999999987</v>
      </c>
      <c r="G11" s="308">
        <v>0</v>
      </c>
      <c r="H11" s="308">
        <v>0</v>
      </c>
      <c r="I11" s="308">
        <v>59030.219999999994</v>
      </c>
      <c r="J11" s="308">
        <v>8011.1600000000008</v>
      </c>
      <c r="K11" s="308">
        <v>0</v>
      </c>
      <c r="L11" s="308">
        <v>0</v>
      </c>
      <c r="M11" s="308">
        <v>37.559999999999995</v>
      </c>
      <c r="N11" s="308">
        <v>1281.7900000000002</v>
      </c>
      <c r="O11" s="308">
        <v>15.88</v>
      </c>
      <c r="P11" s="308">
        <v>0</v>
      </c>
      <c r="Q11" s="308">
        <v>9314.6299999999992</v>
      </c>
      <c r="R11" s="308">
        <v>55458.36</v>
      </c>
      <c r="S11" s="308">
        <v>0</v>
      </c>
      <c r="T11" s="308">
        <v>3902.03</v>
      </c>
      <c r="U11" s="308">
        <v>47.069999999999993</v>
      </c>
      <c r="V11" s="308">
        <v>8873.2699999999986</v>
      </c>
      <c r="W11" s="308">
        <v>15.88</v>
      </c>
      <c r="X11" s="308">
        <v>0</v>
      </c>
      <c r="Y11" s="308">
        <v>68344.849999999991</v>
      </c>
    </row>
    <row r="12" spans="1:25" x14ac:dyDescent="0.2">
      <c r="A12" s="307" t="s">
        <v>3208</v>
      </c>
      <c r="B12" s="308">
        <v>48471.560000000012</v>
      </c>
      <c r="C12" s="308">
        <v>0</v>
      </c>
      <c r="D12" s="308">
        <v>4488.38</v>
      </c>
      <c r="E12" s="308">
        <v>0</v>
      </c>
      <c r="F12" s="308">
        <v>7755.4600000000019</v>
      </c>
      <c r="G12" s="308">
        <v>0</v>
      </c>
      <c r="H12" s="308">
        <v>0</v>
      </c>
      <c r="I12" s="308">
        <v>62591.149999999987</v>
      </c>
      <c r="J12" s="308">
        <v>55911.25</v>
      </c>
      <c r="K12" s="308">
        <v>0</v>
      </c>
      <c r="L12" s="308">
        <v>16.5</v>
      </c>
      <c r="M12" s="308">
        <v>65.19</v>
      </c>
      <c r="N12" s="308">
        <v>8945.8100000000031</v>
      </c>
      <c r="O12" s="308">
        <v>5.8000000000000007</v>
      </c>
      <c r="P12" s="308">
        <v>0</v>
      </c>
      <c r="Q12" s="308">
        <v>64932.95</v>
      </c>
      <c r="R12" s="308">
        <v>104382.81000000001</v>
      </c>
      <c r="S12" s="308">
        <v>0</v>
      </c>
      <c r="T12" s="308">
        <v>4504.88</v>
      </c>
      <c r="U12" s="308">
        <v>65.19</v>
      </c>
      <c r="V12" s="308">
        <v>16701.270000000004</v>
      </c>
      <c r="W12" s="308">
        <v>5.8000000000000007</v>
      </c>
      <c r="X12" s="308">
        <v>0</v>
      </c>
      <c r="Y12" s="308">
        <v>127524.09999999998</v>
      </c>
    </row>
    <row r="13" spans="1:25" x14ac:dyDescent="0.2">
      <c r="A13" s="307" t="s">
        <v>3865</v>
      </c>
      <c r="B13" s="308">
        <v>12847.430000000004</v>
      </c>
      <c r="C13" s="308">
        <v>0</v>
      </c>
      <c r="D13" s="308">
        <v>761.51</v>
      </c>
      <c r="E13" s="308">
        <v>0</v>
      </c>
      <c r="F13" s="308">
        <v>2055.61</v>
      </c>
      <c r="G13" s="308">
        <v>0</v>
      </c>
      <c r="H13" s="308">
        <v>0</v>
      </c>
      <c r="I13" s="308">
        <v>16954.98</v>
      </c>
      <c r="J13" s="308">
        <v>21150.799999999999</v>
      </c>
      <c r="K13" s="308">
        <v>0</v>
      </c>
      <c r="L13" s="308">
        <v>0</v>
      </c>
      <c r="M13" s="308">
        <v>80.470000000000013</v>
      </c>
      <c r="N13" s="308">
        <v>3384.1099999999997</v>
      </c>
      <c r="O13" s="308">
        <v>22.69</v>
      </c>
      <c r="P13" s="308">
        <v>0</v>
      </c>
      <c r="Q13" s="308">
        <v>24592.69</v>
      </c>
      <c r="R13" s="308">
        <v>33998.230000000003</v>
      </c>
      <c r="S13" s="308">
        <v>0</v>
      </c>
      <c r="T13" s="308">
        <v>761.51</v>
      </c>
      <c r="U13" s="308">
        <v>80.470000000000013</v>
      </c>
      <c r="V13" s="308">
        <v>5439.7199999999993</v>
      </c>
      <c r="W13" s="308">
        <v>22.69</v>
      </c>
      <c r="X13" s="308">
        <v>0</v>
      </c>
      <c r="Y13" s="308">
        <v>41547.67</v>
      </c>
    </row>
    <row r="14" spans="1:25" x14ac:dyDescent="0.2">
      <c r="A14" s="307" t="s">
        <v>4375</v>
      </c>
      <c r="B14" s="308">
        <v>31157.359999999997</v>
      </c>
      <c r="C14" s="308">
        <v>0</v>
      </c>
      <c r="D14" s="308">
        <v>476.19</v>
      </c>
      <c r="E14" s="308">
        <v>428</v>
      </c>
      <c r="F14" s="308">
        <v>4985.119999999999</v>
      </c>
      <c r="G14" s="308">
        <v>450</v>
      </c>
      <c r="H14" s="308">
        <v>480.15</v>
      </c>
      <c r="I14" s="308">
        <v>36116.519999999997</v>
      </c>
      <c r="J14" s="308">
        <v>22929.249999999996</v>
      </c>
      <c r="K14" s="308">
        <v>0</v>
      </c>
      <c r="L14" s="308">
        <v>2606.5500000000002</v>
      </c>
      <c r="M14" s="308">
        <v>108.07</v>
      </c>
      <c r="N14" s="308">
        <v>3668.6899999999996</v>
      </c>
      <c r="O14" s="308">
        <v>1.87</v>
      </c>
      <c r="P14" s="308">
        <v>0</v>
      </c>
      <c r="Q14" s="308">
        <v>29310.690000000002</v>
      </c>
      <c r="R14" s="308">
        <v>54086.609999999993</v>
      </c>
      <c r="S14" s="308">
        <v>0</v>
      </c>
      <c r="T14" s="308">
        <v>3082.7400000000002</v>
      </c>
      <c r="U14" s="308">
        <v>536.06999999999994</v>
      </c>
      <c r="V14" s="308">
        <v>8653.8099999999977</v>
      </c>
      <c r="W14" s="308">
        <v>451.87</v>
      </c>
      <c r="X14" s="308">
        <v>480.15</v>
      </c>
      <c r="Y14" s="308">
        <v>65427.21</v>
      </c>
    </row>
    <row r="15" spans="1:25" x14ac:dyDescent="0.2">
      <c r="A15" s="307" t="s">
        <v>5462</v>
      </c>
      <c r="B15" s="308">
        <v>18891.579999999998</v>
      </c>
      <c r="C15" s="308">
        <v>0</v>
      </c>
      <c r="D15" s="308">
        <v>157</v>
      </c>
      <c r="E15" s="308">
        <v>0</v>
      </c>
      <c r="F15" s="308">
        <v>3022.6100000000006</v>
      </c>
      <c r="G15" s="308">
        <v>450</v>
      </c>
      <c r="H15" s="308">
        <v>480.15</v>
      </c>
      <c r="I15" s="308">
        <v>21141.040000000005</v>
      </c>
      <c r="J15" s="308">
        <v>14500.22</v>
      </c>
      <c r="K15" s="308">
        <v>132.41</v>
      </c>
      <c r="L15" s="308">
        <v>149.25</v>
      </c>
      <c r="M15" s="308">
        <v>176.34</v>
      </c>
      <c r="N15" s="308">
        <v>2330.6400000000008</v>
      </c>
      <c r="O15" s="308">
        <v>9.52</v>
      </c>
      <c r="P15" s="308">
        <v>0</v>
      </c>
      <c r="Q15" s="308">
        <v>17279.34</v>
      </c>
      <c r="R15" s="308">
        <v>33391.799999999996</v>
      </c>
      <c r="S15" s="308">
        <v>132.41</v>
      </c>
      <c r="T15" s="308">
        <v>306.25</v>
      </c>
      <c r="U15" s="308">
        <v>176.34</v>
      </c>
      <c r="V15" s="308">
        <v>5353.2500000000018</v>
      </c>
      <c r="W15" s="308">
        <v>459.52</v>
      </c>
      <c r="X15" s="308">
        <v>480.15</v>
      </c>
      <c r="Y15" s="308">
        <v>38420.380000000005</v>
      </c>
    </row>
    <row r="16" spans="1:25" x14ac:dyDescent="0.2">
      <c r="A16" s="307" t="s">
        <v>5571</v>
      </c>
      <c r="B16" s="308">
        <v>30819.909999999996</v>
      </c>
      <c r="C16" s="308">
        <v>0</v>
      </c>
      <c r="D16" s="308">
        <v>3039.2500000000005</v>
      </c>
      <c r="E16" s="308">
        <v>0</v>
      </c>
      <c r="F16" s="308">
        <v>4931.1699999999983</v>
      </c>
      <c r="G16" s="308">
        <v>450</v>
      </c>
      <c r="H16" s="308">
        <v>480.15</v>
      </c>
      <c r="I16" s="308">
        <v>37860.18</v>
      </c>
      <c r="J16" s="308">
        <v>29847.739999999998</v>
      </c>
      <c r="K16" s="308">
        <v>0</v>
      </c>
      <c r="L16" s="308">
        <v>1719.8</v>
      </c>
      <c r="M16" s="308">
        <v>310.76</v>
      </c>
      <c r="N16" s="308">
        <v>4775.670000000001</v>
      </c>
      <c r="O16" s="308">
        <v>0</v>
      </c>
      <c r="P16" s="308">
        <v>0</v>
      </c>
      <c r="Q16" s="308">
        <v>36653.969999999994</v>
      </c>
      <c r="R16" s="308">
        <v>60667.649999999994</v>
      </c>
      <c r="S16" s="308">
        <v>0</v>
      </c>
      <c r="T16" s="308">
        <v>4759.05</v>
      </c>
      <c r="U16" s="308">
        <v>310.76</v>
      </c>
      <c r="V16" s="308">
        <v>9706.84</v>
      </c>
      <c r="W16" s="308">
        <v>450</v>
      </c>
      <c r="X16" s="308">
        <v>480.15</v>
      </c>
      <c r="Y16" s="308">
        <v>74514.149999999994</v>
      </c>
    </row>
    <row r="17" spans="1:25" x14ac:dyDescent="0.2">
      <c r="A17" s="307" t="s">
        <v>6232</v>
      </c>
      <c r="B17" s="308">
        <v>81358.989999999976</v>
      </c>
      <c r="C17" s="308">
        <v>0</v>
      </c>
      <c r="D17" s="308">
        <v>1680.9</v>
      </c>
      <c r="E17" s="308">
        <v>0</v>
      </c>
      <c r="F17" s="308">
        <v>13017.450000000003</v>
      </c>
      <c r="G17" s="308">
        <v>750</v>
      </c>
      <c r="H17" s="308">
        <v>800.25</v>
      </c>
      <c r="I17" s="308">
        <v>94507.090000000011</v>
      </c>
      <c r="J17" s="308">
        <v>30404.78</v>
      </c>
      <c r="K17" s="308">
        <v>0</v>
      </c>
      <c r="L17" s="308">
        <v>0</v>
      </c>
      <c r="M17" s="308">
        <v>164.2</v>
      </c>
      <c r="N17" s="308">
        <v>4864.75</v>
      </c>
      <c r="O17" s="308">
        <v>0</v>
      </c>
      <c r="P17" s="308">
        <v>0</v>
      </c>
      <c r="Q17" s="308">
        <v>33675.109999999993</v>
      </c>
      <c r="R17" s="308">
        <v>111763.76999999997</v>
      </c>
      <c r="S17" s="308">
        <v>0</v>
      </c>
      <c r="T17" s="308">
        <v>1680.9</v>
      </c>
      <c r="U17" s="308">
        <v>164.2</v>
      </c>
      <c r="V17" s="308">
        <v>17882.200000000004</v>
      </c>
      <c r="W17" s="308">
        <v>750</v>
      </c>
      <c r="X17" s="308">
        <v>800.25</v>
      </c>
      <c r="Y17" s="308">
        <v>128182.20000000001</v>
      </c>
    </row>
    <row r="18" spans="1:25" x14ac:dyDescent="0.2">
      <c r="A18" s="307" t="s">
        <v>2199</v>
      </c>
      <c r="B18" s="308">
        <v>397886.83999999997</v>
      </c>
      <c r="C18" s="308">
        <v>0</v>
      </c>
      <c r="D18" s="308">
        <v>21347.200000000001</v>
      </c>
      <c r="E18" s="308">
        <v>438.84</v>
      </c>
      <c r="F18" s="308">
        <v>63661.890000000007</v>
      </c>
      <c r="G18" s="308">
        <v>2101.37</v>
      </c>
      <c r="H18" s="308">
        <v>2240.6999999999998</v>
      </c>
      <c r="I18" s="308">
        <v>482238.88</v>
      </c>
      <c r="J18" s="308">
        <v>256512.90999999997</v>
      </c>
      <c r="K18" s="308">
        <v>132.41</v>
      </c>
      <c r="L18" s="308">
        <v>4524.9800000000005</v>
      </c>
      <c r="M18" s="308">
        <v>1199.24</v>
      </c>
      <c r="N18" s="308">
        <v>41052.670000000006</v>
      </c>
      <c r="O18" s="308">
        <v>66.91</v>
      </c>
      <c r="P18" s="308">
        <v>3.16</v>
      </c>
      <c r="Q18" s="308">
        <v>301593.51999999996</v>
      </c>
      <c r="R18" s="308">
        <v>654399.75</v>
      </c>
      <c r="S18" s="308">
        <v>132.41</v>
      </c>
      <c r="T18" s="308">
        <v>25872.18</v>
      </c>
      <c r="U18" s="308">
        <v>1638.08</v>
      </c>
      <c r="V18" s="308">
        <v>104714.56</v>
      </c>
      <c r="W18" s="308">
        <v>2168.2799999999997</v>
      </c>
      <c r="X18" s="308">
        <v>2243.86</v>
      </c>
      <c r="Y18" s="308">
        <v>783832.39999999991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494E5-8714-4E6E-8B43-5EE1231B22B3}">
  <dimension ref="A1:AF44"/>
  <sheetViews>
    <sheetView topLeftCell="B1" workbookViewId="0">
      <selection activeCell="N15" sqref="K15:N15"/>
    </sheetView>
  </sheetViews>
  <sheetFormatPr baseColWidth="10" defaultRowHeight="11.25" x14ac:dyDescent="0.2"/>
  <cols>
    <col min="1" max="1" width="9.7109375" style="231" bestFit="1" customWidth="1"/>
    <col min="2" max="5" width="9.7109375" style="231" customWidth="1"/>
    <col min="6" max="6" width="10.7109375" style="231" customWidth="1"/>
    <col min="7" max="7" width="9" style="231" bestFit="1" customWidth="1"/>
    <col min="8" max="8" width="9.7109375" style="231" customWidth="1"/>
    <col min="9" max="9" width="8" style="231" bestFit="1" customWidth="1"/>
    <col min="10" max="10" width="9" style="231" bestFit="1" customWidth="1"/>
    <col min="11" max="15" width="9.7109375" style="231" customWidth="1"/>
    <col min="16" max="16" width="10.7109375" style="231" customWidth="1"/>
    <col min="17" max="17" width="9" style="231" bestFit="1" customWidth="1"/>
    <col min="18" max="18" width="9.7109375" style="231" customWidth="1"/>
    <col min="19" max="19" width="8.5703125" style="231" bestFit="1" customWidth="1"/>
    <col min="20" max="20" width="9" style="231" bestFit="1" customWidth="1"/>
    <col min="21" max="25" width="9.7109375" style="231" customWidth="1"/>
    <col min="26" max="16384" width="11.42578125" style="231"/>
  </cols>
  <sheetData>
    <row r="1" spans="1:28" ht="12" thickBot="1" x14ac:dyDescent="0.25">
      <c r="A1" s="327" t="s">
        <v>10</v>
      </c>
      <c r="B1" s="195" t="s">
        <v>2189</v>
      </c>
      <c r="C1" s="196"/>
      <c r="D1" s="196"/>
      <c r="E1" s="196"/>
      <c r="F1" s="196"/>
      <c r="G1" s="196"/>
      <c r="H1" s="197"/>
      <c r="I1" s="196"/>
      <c r="J1" s="198"/>
      <c r="K1" s="209" t="s">
        <v>2190</v>
      </c>
      <c r="L1" s="203"/>
      <c r="M1" s="203"/>
      <c r="N1" s="203"/>
      <c r="O1" s="203"/>
      <c r="P1" s="203"/>
      <c r="Q1" s="203"/>
      <c r="R1" s="204"/>
      <c r="S1" s="203"/>
      <c r="T1" s="210"/>
      <c r="U1" s="211" t="s">
        <v>2191</v>
      </c>
      <c r="V1" s="212"/>
      <c r="W1" s="212"/>
      <c r="X1" s="212"/>
      <c r="Y1" s="213"/>
      <c r="Z1" s="331" t="s">
        <v>4251</v>
      </c>
      <c r="AA1" s="329" t="s">
        <v>4252</v>
      </c>
      <c r="AB1" s="329" t="s">
        <v>3079</v>
      </c>
    </row>
    <row r="2" spans="1:28" x14ac:dyDescent="0.2">
      <c r="A2" s="328"/>
      <c r="B2" s="199" t="s">
        <v>2185</v>
      </c>
      <c r="C2" s="200" t="s">
        <v>2186</v>
      </c>
      <c r="D2" s="200" t="s">
        <v>2187</v>
      </c>
      <c r="E2" s="200" t="s">
        <v>2192</v>
      </c>
      <c r="F2" s="200" t="s">
        <v>2454</v>
      </c>
      <c r="G2" s="202" t="s">
        <v>2452</v>
      </c>
      <c r="H2" s="199" t="s">
        <v>2188</v>
      </c>
      <c r="I2" s="200" t="s">
        <v>2455</v>
      </c>
      <c r="J2" s="201" t="s">
        <v>2452</v>
      </c>
      <c r="K2" s="205" t="s">
        <v>2458</v>
      </c>
      <c r="L2" s="206" t="s">
        <v>2459</v>
      </c>
      <c r="M2" s="206" t="s">
        <v>2460</v>
      </c>
      <c r="N2" s="206" t="s">
        <v>2461</v>
      </c>
      <c r="O2" s="206" t="s">
        <v>4899</v>
      </c>
      <c r="P2" s="206" t="s">
        <v>2456</v>
      </c>
      <c r="Q2" s="208" t="s">
        <v>2452</v>
      </c>
      <c r="R2" s="205" t="s">
        <v>2462</v>
      </c>
      <c r="S2" s="206" t="s">
        <v>2457</v>
      </c>
      <c r="T2" s="207" t="s">
        <v>2452</v>
      </c>
      <c r="U2" s="214" t="s">
        <v>2185</v>
      </c>
      <c r="V2" s="215" t="s">
        <v>2186</v>
      </c>
      <c r="W2" s="215" t="s">
        <v>2187</v>
      </c>
      <c r="X2" s="215" t="s">
        <v>2192</v>
      </c>
      <c r="Y2" s="216" t="s">
        <v>2188</v>
      </c>
      <c r="Z2" s="332"/>
      <c r="AA2" s="330"/>
      <c r="AB2" s="330"/>
    </row>
    <row r="3" spans="1:28" x14ac:dyDescent="0.2">
      <c r="A3" s="232" t="s">
        <v>1144</v>
      </c>
      <c r="B3" s="233"/>
      <c r="C3" s="234"/>
      <c r="D3" s="234"/>
      <c r="E3" s="234"/>
      <c r="F3" s="235" t="s">
        <v>2463</v>
      </c>
      <c r="G3" s="236"/>
      <c r="H3" s="233"/>
      <c r="I3" s="235" t="s">
        <v>2463</v>
      </c>
      <c r="J3" s="237"/>
      <c r="K3" s="233"/>
      <c r="L3" s="234"/>
      <c r="M3" s="234"/>
      <c r="N3" s="234"/>
      <c r="O3" s="234"/>
      <c r="P3" s="238" t="s">
        <v>2463</v>
      </c>
      <c r="Q3" s="239"/>
      <c r="R3" s="233"/>
      <c r="S3" s="238" t="s">
        <v>2463</v>
      </c>
      <c r="T3" s="240"/>
      <c r="U3" s="241">
        <f t="shared" ref="U3:U13" si="0">B3+K3</f>
        <v>0</v>
      </c>
      <c r="V3" s="242">
        <f t="shared" ref="V3:V14" si="1">C3+L3</f>
        <v>0</v>
      </c>
      <c r="W3" s="242">
        <f t="shared" ref="W3:W14" si="2">D3+M3</f>
        <v>0</v>
      </c>
      <c r="X3" s="242">
        <f t="shared" ref="X3:X14" si="3">E3+N3</f>
        <v>0</v>
      </c>
      <c r="Y3" s="243">
        <f t="shared" ref="Y3:Y14" si="4">H3+R3</f>
        <v>0</v>
      </c>
      <c r="Z3" s="241"/>
      <c r="AA3" s="243"/>
      <c r="AB3" s="244">
        <f>U3+V3+W3+X3+Y3</f>
        <v>0</v>
      </c>
    </row>
    <row r="4" spans="1:28" x14ac:dyDescent="0.2">
      <c r="A4" s="232" t="s">
        <v>1145</v>
      </c>
      <c r="B4" s="233"/>
      <c r="C4" s="234"/>
      <c r="D4" s="234"/>
      <c r="E4" s="234"/>
      <c r="F4" s="235" t="s">
        <v>2463</v>
      </c>
      <c r="G4" s="236"/>
      <c r="H4" s="233"/>
      <c r="I4" s="235" t="s">
        <v>2463</v>
      </c>
      <c r="J4" s="237"/>
      <c r="K4" s="233"/>
      <c r="L4" s="234"/>
      <c r="M4" s="234"/>
      <c r="N4" s="234"/>
      <c r="O4" s="234"/>
      <c r="P4" s="238" t="s">
        <v>2463</v>
      </c>
      <c r="Q4" s="239"/>
      <c r="R4" s="233"/>
      <c r="S4" s="238" t="s">
        <v>2463</v>
      </c>
      <c r="T4" s="240"/>
      <c r="U4" s="241">
        <f t="shared" si="0"/>
        <v>0</v>
      </c>
      <c r="V4" s="242">
        <f t="shared" si="1"/>
        <v>0</v>
      </c>
      <c r="W4" s="242">
        <f t="shared" si="2"/>
        <v>0</v>
      </c>
      <c r="X4" s="242">
        <f t="shared" si="3"/>
        <v>0</v>
      </c>
      <c r="Y4" s="243">
        <f t="shared" si="4"/>
        <v>0</v>
      </c>
      <c r="Z4" s="241"/>
      <c r="AA4" s="243"/>
      <c r="AB4" s="244">
        <f>U4+V4+W4+X4+Y4</f>
        <v>0</v>
      </c>
    </row>
    <row r="5" spans="1:28" x14ac:dyDescent="0.2">
      <c r="A5" s="232" t="s">
        <v>1146</v>
      </c>
      <c r="B5" s="241">
        <v>0</v>
      </c>
      <c r="C5" s="242">
        <v>0</v>
      </c>
      <c r="D5" s="242">
        <v>0</v>
      </c>
      <c r="E5" s="242">
        <v>0</v>
      </c>
      <c r="F5" s="235" t="s">
        <v>2463</v>
      </c>
      <c r="G5" s="236"/>
      <c r="H5" s="241">
        <v>0</v>
      </c>
      <c r="I5" s="235" t="s">
        <v>2463</v>
      </c>
      <c r="J5" s="237"/>
      <c r="K5" s="241">
        <v>597.4</v>
      </c>
      <c r="L5" s="242">
        <v>0</v>
      </c>
      <c r="M5" s="242">
        <v>0</v>
      </c>
      <c r="N5" s="242">
        <v>0</v>
      </c>
      <c r="O5" s="234"/>
      <c r="P5" s="238" t="s">
        <v>2448</v>
      </c>
      <c r="Q5" s="239">
        <v>45399</v>
      </c>
      <c r="R5" s="241">
        <v>44</v>
      </c>
      <c r="S5" s="238" t="s">
        <v>2448</v>
      </c>
      <c r="T5" s="240">
        <v>45406</v>
      </c>
      <c r="U5" s="241">
        <f t="shared" si="0"/>
        <v>597.4</v>
      </c>
      <c r="V5" s="242">
        <f t="shared" si="1"/>
        <v>0</v>
      </c>
      <c r="W5" s="242">
        <f t="shared" si="2"/>
        <v>0</v>
      </c>
      <c r="X5" s="242">
        <f t="shared" si="3"/>
        <v>0</v>
      </c>
      <c r="Y5" s="243">
        <f t="shared" si="4"/>
        <v>44</v>
      </c>
      <c r="Z5" s="241">
        <f>0.19</f>
        <v>0.19</v>
      </c>
      <c r="AA5" s="243">
        <f>0.81</f>
        <v>0.81</v>
      </c>
      <c r="AB5" s="244">
        <f>U5+V5+W5+X5+Y5</f>
        <v>641.4</v>
      </c>
    </row>
    <row r="6" spans="1:28" x14ac:dyDescent="0.2">
      <c r="A6" s="232" t="s">
        <v>1147</v>
      </c>
      <c r="B6" s="241">
        <v>0</v>
      </c>
      <c r="C6" s="242">
        <v>0</v>
      </c>
      <c r="D6" s="242">
        <v>0</v>
      </c>
      <c r="E6" s="242">
        <v>0</v>
      </c>
      <c r="F6" s="235" t="s">
        <v>2463</v>
      </c>
      <c r="G6" s="236"/>
      <c r="H6" s="241">
        <v>0</v>
      </c>
      <c r="I6" s="235" t="s">
        <v>2463</v>
      </c>
      <c r="J6" s="237"/>
      <c r="K6" s="241">
        <v>1595.16</v>
      </c>
      <c r="L6" s="242">
        <v>472.2</v>
      </c>
      <c r="M6" s="242">
        <v>172.4</v>
      </c>
      <c r="N6" s="242">
        <v>431</v>
      </c>
      <c r="O6" s="234"/>
      <c r="P6" s="238" t="s">
        <v>2448</v>
      </c>
      <c r="Q6" s="239">
        <v>45432</v>
      </c>
      <c r="R6" s="241">
        <v>174</v>
      </c>
      <c r="S6" s="238" t="s">
        <v>2448</v>
      </c>
      <c r="T6" s="240">
        <v>45422</v>
      </c>
      <c r="U6" s="241">
        <f t="shared" si="0"/>
        <v>1595.16</v>
      </c>
      <c r="V6" s="242">
        <f t="shared" si="1"/>
        <v>472.2</v>
      </c>
      <c r="W6" s="242">
        <f t="shared" si="2"/>
        <v>172.4</v>
      </c>
      <c r="X6" s="242">
        <f t="shared" si="3"/>
        <v>431</v>
      </c>
      <c r="Y6" s="243">
        <f t="shared" si="4"/>
        <v>174</v>
      </c>
      <c r="Z6" s="241"/>
      <c r="AA6" s="243"/>
      <c r="AB6" s="244">
        <f t="shared" ref="AB6:AB13" si="5">U6+V6+W6+X6+Y6</f>
        <v>2844.76</v>
      </c>
    </row>
    <row r="7" spans="1:28" x14ac:dyDescent="0.2">
      <c r="A7" s="232" t="s">
        <v>1148</v>
      </c>
      <c r="B7" s="241">
        <v>0</v>
      </c>
      <c r="C7" s="242">
        <v>0</v>
      </c>
      <c r="D7" s="242">
        <v>0</v>
      </c>
      <c r="E7" s="242">
        <v>0</v>
      </c>
      <c r="F7" s="235" t="s">
        <v>2463</v>
      </c>
      <c r="G7" s="236"/>
      <c r="H7" s="241">
        <v>0</v>
      </c>
      <c r="I7" s="235" t="s">
        <v>2463</v>
      </c>
      <c r="J7" s="237"/>
      <c r="K7" s="241">
        <v>1709.41</v>
      </c>
      <c r="L7" s="242">
        <v>0</v>
      </c>
      <c r="M7" s="242">
        <v>0</v>
      </c>
      <c r="N7" s="242">
        <v>0</v>
      </c>
      <c r="O7" s="234"/>
      <c r="P7" s="238" t="s">
        <v>2448</v>
      </c>
      <c r="Q7" s="239">
        <v>45461</v>
      </c>
      <c r="R7" s="241">
        <v>209</v>
      </c>
      <c r="S7" s="238" t="s">
        <v>2448</v>
      </c>
      <c r="T7" s="240">
        <v>45453</v>
      </c>
      <c r="U7" s="241">
        <f t="shared" si="0"/>
        <v>1709.41</v>
      </c>
      <c r="V7" s="242">
        <f t="shared" si="1"/>
        <v>0</v>
      </c>
      <c r="W7" s="242">
        <f t="shared" si="2"/>
        <v>0</v>
      </c>
      <c r="X7" s="242">
        <f t="shared" si="3"/>
        <v>0</v>
      </c>
      <c r="Y7" s="243">
        <f t="shared" si="4"/>
        <v>209</v>
      </c>
      <c r="Z7" s="241"/>
      <c r="AA7" s="243">
        <v>25.13</v>
      </c>
      <c r="AB7" s="244">
        <f t="shared" si="5"/>
        <v>1918.41</v>
      </c>
    </row>
    <row r="8" spans="1:28" x14ac:dyDescent="0.2">
      <c r="A8" s="232" t="s">
        <v>1149</v>
      </c>
      <c r="B8" s="241">
        <v>0</v>
      </c>
      <c r="C8" s="242">
        <v>0</v>
      </c>
      <c r="D8" s="242">
        <v>0</v>
      </c>
      <c r="E8" s="242">
        <v>0</v>
      </c>
      <c r="F8" s="235" t="s">
        <v>2463</v>
      </c>
      <c r="G8" s="236"/>
      <c r="H8" s="241">
        <v>0</v>
      </c>
      <c r="I8" s="235" t="s">
        <v>2463</v>
      </c>
      <c r="J8" s="237"/>
      <c r="K8" s="241">
        <v>1623.8</v>
      </c>
      <c r="L8" s="242">
        <v>801.31</v>
      </c>
      <c r="M8" s="242">
        <v>292.56</v>
      </c>
      <c r="N8" s="242">
        <v>731.39</v>
      </c>
      <c r="O8" s="234"/>
      <c r="P8" s="238" t="s">
        <v>2448</v>
      </c>
      <c r="Q8" s="239">
        <v>45479</v>
      </c>
      <c r="R8" s="241">
        <v>218</v>
      </c>
      <c r="S8" s="238" t="s">
        <v>2448</v>
      </c>
      <c r="T8" s="240">
        <v>45476</v>
      </c>
      <c r="U8" s="241">
        <f t="shared" si="0"/>
        <v>1623.8</v>
      </c>
      <c r="V8" s="242">
        <f t="shared" si="1"/>
        <v>801.31</v>
      </c>
      <c r="W8" s="242">
        <f t="shared" si="2"/>
        <v>292.56</v>
      </c>
      <c r="X8" s="242">
        <f t="shared" si="3"/>
        <v>731.39</v>
      </c>
      <c r="Y8" s="243">
        <f t="shared" si="4"/>
        <v>218</v>
      </c>
      <c r="Z8" s="241"/>
      <c r="AA8" s="243"/>
      <c r="AB8" s="244">
        <f>U8+V8+W8+X8+Y8</f>
        <v>3667.0599999999995</v>
      </c>
    </row>
    <row r="9" spans="1:28" x14ac:dyDescent="0.2">
      <c r="A9" s="232" t="s">
        <v>1150</v>
      </c>
      <c r="B9" s="241">
        <v>0</v>
      </c>
      <c r="C9" s="242">
        <v>0</v>
      </c>
      <c r="D9" s="242">
        <v>0</v>
      </c>
      <c r="E9" s="242">
        <v>0</v>
      </c>
      <c r="F9" s="235" t="s">
        <v>2463</v>
      </c>
      <c r="G9" s="236"/>
      <c r="H9" s="241">
        <v>0</v>
      </c>
      <c r="I9" s="235" t="s">
        <v>2463</v>
      </c>
      <c r="J9" s="237"/>
      <c r="K9" s="241">
        <v>1167.29</v>
      </c>
      <c r="L9" s="242">
        <v>0</v>
      </c>
      <c r="M9" s="242">
        <v>0</v>
      </c>
      <c r="N9" s="242">
        <v>0</v>
      </c>
      <c r="O9" s="234"/>
      <c r="P9" s="238" t="s">
        <v>2448</v>
      </c>
      <c r="Q9" s="239">
        <v>45509</v>
      </c>
      <c r="R9" s="241">
        <v>196</v>
      </c>
      <c r="S9" s="238" t="s">
        <v>2448</v>
      </c>
      <c r="T9" s="240">
        <v>45505</v>
      </c>
      <c r="U9" s="241">
        <f t="shared" si="0"/>
        <v>1167.29</v>
      </c>
      <c r="V9" s="242">
        <f t="shared" si="1"/>
        <v>0</v>
      </c>
      <c r="W9" s="242">
        <f t="shared" si="2"/>
        <v>0</v>
      </c>
      <c r="X9" s="242">
        <f t="shared" si="3"/>
        <v>0</v>
      </c>
      <c r="Y9" s="243">
        <f t="shared" si="4"/>
        <v>196</v>
      </c>
      <c r="Z9" s="241"/>
      <c r="AA9" s="243"/>
      <c r="AB9" s="244">
        <f>U9+V9+W9+X9+Y9</f>
        <v>1363.29</v>
      </c>
    </row>
    <row r="10" spans="1:28" x14ac:dyDescent="0.2">
      <c r="A10" s="232" t="s">
        <v>1151</v>
      </c>
      <c r="B10" s="241">
        <v>0</v>
      </c>
      <c r="C10" s="242">
        <v>0</v>
      </c>
      <c r="D10" s="242">
        <v>0</v>
      </c>
      <c r="E10" s="242">
        <v>0</v>
      </c>
      <c r="F10" s="235" t="s">
        <v>2463</v>
      </c>
      <c r="G10" s="236"/>
      <c r="H10" s="241">
        <v>0</v>
      </c>
      <c r="I10" s="235" t="s">
        <v>2463</v>
      </c>
      <c r="J10" s="237"/>
      <c r="K10" s="241">
        <v>1014.8</v>
      </c>
      <c r="L10" s="242">
        <v>485.5</v>
      </c>
      <c r="M10" s="242">
        <v>194.41</v>
      </c>
      <c r="N10" s="242">
        <v>486.02</v>
      </c>
      <c r="O10" s="234"/>
      <c r="P10" s="238" t="s">
        <v>2448</v>
      </c>
      <c r="Q10" s="239">
        <v>45541</v>
      </c>
      <c r="R10" s="241">
        <f>98+53</f>
        <v>151</v>
      </c>
      <c r="S10" s="238" t="s">
        <v>2448</v>
      </c>
      <c r="T10" s="240">
        <v>45536</v>
      </c>
      <c r="U10" s="241">
        <f t="shared" si="0"/>
        <v>1014.8</v>
      </c>
      <c r="V10" s="242">
        <f t="shared" si="1"/>
        <v>485.5</v>
      </c>
      <c r="W10" s="242">
        <f t="shared" si="2"/>
        <v>194.41</v>
      </c>
      <c r="X10" s="242">
        <f t="shared" si="3"/>
        <v>486.02</v>
      </c>
      <c r="Y10" s="243">
        <f t="shared" si="4"/>
        <v>151</v>
      </c>
      <c r="Z10" s="241">
        <v>0.22</v>
      </c>
      <c r="AA10" s="243">
        <v>0.99</v>
      </c>
      <c r="AB10" s="244">
        <f t="shared" si="5"/>
        <v>2331.73</v>
      </c>
    </row>
    <row r="11" spans="1:28" x14ac:dyDescent="0.2">
      <c r="A11" s="232" t="s">
        <v>1152</v>
      </c>
      <c r="B11" s="241">
        <v>0</v>
      </c>
      <c r="C11" s="242">
        <v>0</v>
      </c>
      <c r="D11" s="242">
        <v>0</v>
      </c>
      <c r="E11" s="242">
        <v>0</v>
      </c>
      <c r="F11" s="235" t="s">
        <v>2463</v>
      </c>
      <c r="G11" s="236"/>
      <c r="H11" s="241">
        <v>0</v>
      </c>
      <c r="I11" s="235" t="s">
        <v>2463</v>
      </c>
      <c r="J11" s="237"/>
      <c r="K11" s="241">
        <v>1790.79</v>
      </c>
      <c r="L11" s="242">
        <v>0</v>
      </c>
      <c r="M11" s="242">
        <v>0</v>
      </c>
      <c r="N11" s="242">
        <v>0</v>
      </c>
      <c r="O11" s="234">
        <v>116.46</v>
      </c>
      <c r="P11" s="238" t="s">
        <v>2448</v>
      </c>
      <c r="Q11" s="239">
        <v>45568</v>
      </c>
      <c r="R11" s="241">
        <v>266</v>
      </c>
      <c r="S11" s="238" t="s">
        <v>2448</v>
      </c>
      <c r="T11" s="240">
        <v>45568</v>
      </c>
      <c r="U11" s="241">
        <f t="shared" si="0"/>
        <v>1790.79</v>
      </c>
      <c r="V11" s="242">
        <f t="shared" si="1"/>
        <v>0</v>
      </c>
      <c r="W11" s="242">
        <f t="shared" si="2"/>
        <v>0</v>
      </c>
      <c r="X11" s="242">
        <f t="shared" si="3"/>
        <v>0</v>
      </c>
      <c r="Y11" s="243">
        <f t="shared" si="4"/>
        <v>266</v>
      </c>
      <c r="Z11" s="241"/>
      <c r="AA11" s="243"/>
      <c r="AB11" s="244">
        <f t="shared" si="5"/>
        <v>2056.79</v>
      </c>
    </row>
    <row r="12" spans="1:28" x14ac:dyDescent="0.2">
      <c r="A12" s="232" t="s">
        <v>1153</v>
      </c>
      <c r="B12" s="241">
        <v>0</v>
      </c>
      <c r="C12" s="242">
        <v>0</v>
      </c>
      <c r="D12" s="242">
        <v>0</v>
      </c>
      <c r="E12" s="242">
        <v>0</v>
      </c>
      <c r="F12" s="235" t="s">
        <v>2463</v>
      </c>
      <c r="G12" s="236"/>
      <c r="H12" s="241">
        <v>0</v>
      </c>
      <c r="I12" s="235" t="s">
        <v>2463</v>
      </c>
      <c r="J12" s="237"/>
      <c r="K12" s="241">
        <v>3663.76</v>
      </c>
      <c r="L12" s="242">
        <v>1296.8</v>
      </c>
      <c r="M12" s="242">
        <v>565.30999999999995</v>
      </c>
      <c r="N12" s="242">
        <v>1413.26</v>
      </c>
      <c r="O12" s="234">
        <v>554.83000000000004</v>
      </c>
      <c r="P12" s="238" t="s">
        <v>2448</v>
      </c>
      <c r="Q12" s="239">
        <v>45614</v>
      </c>
      <c r="R12" s="241">
        <v>531</v>
      </c>
      <c r="S12" s="238" t="s">
        <v>2448</v>
      </c>
      <c r="T12" s="240">
        <v>45605</v>
      </c>
      <c r="U12" s="241">
        <f t="shared" si="0"/>
        <v>3663.76</v>
      </c>
      <c r="V12" s="242">
        <f t="shared" si="1"/>
        <v>1296.8</v>
      </c>
      <c r="W12" s="242">
        <f t="shared" si="2"/>
        <v>565.30999999999995</v>
      </c>
      <c r="X12" s="242">
        <f t="shared" si="3"/>
        <v>1413.26</v>
      </c>
      <c r="Y12" s="243">
        <f t="shared" si="4"/>
        <v>531</v>
      </c>
      <c r="Z12" s="241"/>
      <c r="AA12" s="243"/>
      <c r="AB12" s="244">
        <f t="shared" si="5"/>
        <v>7470.130000000001</v>
      </c>
    </row>
    <row r="13" spans="1:28" x14ac:dyDescent="0.2">
      <c r="A13" s="232" t="s">
        <v>1154</v>
      </c>
      <c r="B13" s="241">
        <v>0</v>
      </c>
      <c r="C13" s="242">
        <v>0</v>
      </c>
      <c r="D13" s="242">
        <v>0</v>
      </c>
      <c r="E13" s="242">
        <v>0</v>
      </c>
      <c r="F13" s="235" t="s">
        <v>2463</v>
      </c>
      <c r="G13" s="236"/>
      <c r="H13" s="241">
        <v>0</v>
      </c>
      <c r="I13" s="235" t="s">
        <v>2463</v>
      </c>
      <c r="J13" s="237"/>
      <c r="K13" s="241">
        <v>3545.54</v>
      </c>
      <c r="L13" s="242">
        <v>0</v>
      </c>
      <c r="M13" s="242">
        <v>0</v>
      </c>
      <c r="N13" s="242">
        <v>0</v>
      </c>
      <c r="O13" s="234">
        <v>229.2</v>
      </c>
      <c r="P13" s="238" t="s">
        <v>2448</v>
      </c>
      <c r="Q13" s="239">
        <v>45643</v>
      </c>
      <c r="R13" s="241">
        <v>524</v>
      </c>
      <c r="S13" s="238" t="s">
        <v>2448</v>
      </c>
      <c r="T13" s="240">
        <v>45643</v>
      </c>
      <c r="U13" s="241">
        <f t="shared" si="0"/>
        <v>3545.54</v>
      </c>
      <c r="V13" s="242">
        <f t="shared" si="1"/>
        <v>0</v>
      </c>
      <c r="W13" s="242">
        <f t="shared" si="2"/>
        <v>0</v>
      </c>
      <c r="X13" s="242">
        <f t="shared" si="3"/>
        <v>0</v>
      </c>
      <c r="Y13" s="243">
        <f t="shared" si="4"/>
        <v>524</v>
      </c>
      <c r="Z13" s="241">
        <v>2.2000000000000002</v>
      </c>
      <c r="AA13" s="243">
        <v>9.74</v>
      </c>
      <c r="AB13" s="244">
        <f t="shared" si="5"/>
        <v>4069.54</v>
      </c>
    </row>
    <row r="14" spans="1:28" x14ac:dyDescent="0.2">
      <c r="A14" s="232" t="s">
        <v>1155</v>
      </c>
      <c r="B14" s="241">
        <v>0</v>
      </c>
      <c r="C14" s="242">
        <v>0</v>
      </c>
      <c r="D14" s="242">
        <v>0</v>
      </c>
      <c r="E14" s="242">
        <v>0</v>
      </c>
      <c r="F14" s="235" t="s">
        <v>2463</v>
      </c>
      <c r="G14" s="236"/>
      <c r="H14" s="241">
        <v>0</v>
      </c>
      <c r="I14" s="235" t="s">
        <v>2463</v>
      </c>
      <c r="J14" s="237"/>
      <c r="K14" s="241">
        <v>3663.76</v>
      </c>
      <c r="L14" s="242">
        <v>1710.61</v>
      </c>
      <c r="M14" s="242">
        <v>745.69</v>
      </c>
      <c r="N14" s="242">
        <v>1864.22</v>
      </c>
      <c r="O14" s="234">
        <v>656.29</v>
      </c>
      <c r="P14" s="238"/>
      <c r="Q14" s="239"/>
      <c r="R14" s="241">
        <v>531</v>
      </c>
      <c r="S14" s="238" t="s">
        <v>2448</v>
      </c>
      <c r="T14" s="240">
        <v>45667</v>
      </c>
      <c r="U14" s="241">
        <f t="shared" ref="U14" si="6">B14+K14</f>
        <v>3663.76</v>
      </c>
      <c r="V14" s="242">
        <f t="shared" si="1"/>
        <v>1710.61</v>
      </c>
      <c r="W14" s="242">
        <f t="shared" si="2"/>
        <v>745.69</v>
      </c>
      <c r="X14" s="242">
        <f t="shared" si="3"/>
        <v>1864.22</v>
      </c>
      <c r="Y14" s="243">
        <f t="shared" si="4"/>
        <v>531</v>
      </c>
      <c r="Z14" s="241"/>
      <c r="AA14" s="243"/>
      <c r="AB14" s="244">
        <f>U14+V14+W14+X14+Y14</f>
        <v>8515.2799999999988</v>
      </c>
    </row>
    <row r="15" spans="1:28" ht="12" thickBot="1" x14ac:dyDescent="0.25">
      <c r="A15" s="245" t="s">
        <v>2193</v>
      </c>
      <c r="B15" s="246">
        <f t="shared" ref="B15:W15" si="7">SUM(B3:B14)</f>
        <v>0</v>
      </c>
      <c r="C15" s="247">
        <f t="shared" si="7"/>
        <v>0</v>
      </c>
      <c r="D15" s="247">
        <f t="shared" si="7"/>
        <v>0</v>
      </c>
      <c r="E15" s="247">
        <f t="shared" si="7"/>
        <v>0</v>
      </c>
      <c r="F15" s="247"/>
      <c r="G15" s="248"/>
      <c r="H15" s="246">
        <f t="shared" si="7"/>
        <v>0</v>
      </c>
      <c r="I15" s="247"/>
      <c r="J15" s="249"/>
      <c r="K15" s="250">
        <f t="shared" si="7"/>
        <v>20371.71</v>
      </c>
      <c r="L15" s="251">
        <f t="shared" si="7"/>
        <v>4766.42</v>
      </c>
      <c r="M15" s="251">
        <f t="shared" si="7"/>
        <v>1970.37</v>
      </c>
      <c r="N15" s="251">
        <f t="shared" si="7"/>
        <v>4925.8900000000003</v>
      </c>
      <c r="O15" s="251">
        <f t="shared" si="7"/>
        <v>1556.78</v>
      </c>
      <c r="P15" s="251"/>
      <c r="Q15" s="252"/>
      <c r="R15" s="250">
        <f t="shared" si="7"/>
        <v>2844</v>
      </c>
      <c r="S15" s="251"/>
      <c r="T15" s="253"/>
      <c r="U15" s="254">
        <f t="shared" si="7"/>
        <v>20371.71</v>
      </c>
      <c r="V15" s="255">
        <f t="shared" si="7"/>
        <v>4766.42</v>
      </c>
      <c r="W15" s="255">
        <f t="shared" si="7"/>
        <v>1970.37</v>
      </c>
      <c r="X15" s="255">
        <f>SUM(X3:X14)</f>
        <v>4925.8900000000003</v>
      </c>
      <c r="Y15" s="256">
        <f>SUM(Y3:Y14)</f>
        <v>2844</v>
      </c>
      <c r="Z15" s="257">
        <f t="shared" ref="Z15:AA15" si="8">SUM(Z3:Z14)</f>
        <v>2.6100000000000003</v>
      </c>
      <c r="AA15" s="258">
        <f t="shared" si="8"/>
        <v>36.669999999999995</v>
      </c>
      <c r="AB15" s="259">
        <f>SUM(AB3:AB14)</f>
        <v>34878.39</v>
      </c>
    </row>
    <row r="21" spans="1:32" x14ac:dyDescent="0.2">
      <c r="A21" s="260" t="s">
        <v>2184</v>
      </c>
    </row>
    <row r="22" spans="1:32" s="265" customFormat="1" x14ac:dyDescent="0.2">
      <c r="A22" s="261" t="s">
        <v>2</v>
      </c>
      <c r="B22" s="262" t="s">
        <v>3</v>
      </c>
      <c r="C22" s="262" t="s">
        <v>4</v>
      </c>
      <c r="D22" s="262" t="s">
        <v>5</v>
      </c>
      <c r="E22" s="262" t="s">
        <v>6</v>
      </c>
      <c r="F22" s="262" t="s">
        <v>7</v>
      </c>
      <c r="G22" s="261" t="s">
        <v>8</v>
      </c>
      <c r="H22" s="261" t="s">
        <v>9</v>
      </c>
      <c r="I22" s="261" t="s">
        <v>10</v>
      </c>
      <c r="J22" s="261" t="s">
        <v>11</v>
      </c>
      <c r="K22" s="261" t="s">
        <v>12</v>
      </c>
      <c r="L22" s="261" t="s">
        <v>13</v>
      </c>
      <c r="M22" s="261" t="s">
        <v>14</v>
      </c>
      <c r="N22" s="261" t="s">
        <v>15</v>
      </c>
      <c r="O22" s="261" t="s">
        <v>16</v>
      </c>
      <c r="P22" s="261" t="s">
        <v>17</v>
      </c>
      <c r="Q22" s="261" t="s">
        <v>18</v>
      </c>
      <c r="R22" s="261" t="s">
        <v>19</v>
      </c>
      <c r="S22" s="261" t="s">
        <v>20</v>
      </c>
      <c r="T22" s="261" t="s">
        <v>21</v>
      </c>
      <c r="U22" s="263" t="s">
        <v>22</v>
      </c>
      <c r="V22" s="263" t="s">
        <v>23</v>
      </c>
      <c r="W22" s="263" t="s">
        <v>24</v>
      </c>
      <c r="X22" s="263" t="s">
        <v>25</v>
      </c>
      <c r="Y22" s="264" t="s">
        <v>1179</v>
      </c>
      <c r="Z22" s="263" t="s">
        <v>27</v>
      </c>
      <c r="AA22" s="264" t="s">
        <v>1180</v>
      </c>
      <c r="AB22" s="263" t="s">
        <v>29</v>
      </c>
      <c r="AC22" s="263" t="s">
        <v>30</v>
      </c>
      <c r="AD22" s="263" t="s">
        <v>31</v>
      </c>
      <c r="AE22" s="263" t="s">
        <v>32</v>
      </c>
      <c r="AF22" s="263" t="s">
        <v>33</v>
      </c>
    </row>
    <row r="23" spans="1:32" x14ac:dyDescent="0.2">
      <c r="A23" s="266" t="s">
        <v>1327</v>
      </c>
      <c r="B23" s="266" t="s">
        <v>108</v>
      </c>
      <c r="C23" s="267" t="s">
        <v>43</v>
      </c>
      <c r="D23" s="266" t="s">
        <v>86</v>
      </c>
      <c r="E23" s="266" t="s">
        <v>1328</v>
      </c>
      <c r="F23" s="266" t="s">
        <v>1329</v>
      </c>
      <c r="G23" s="266" t="s">
        <v>1330</v>
      </c>
      <c r="H23" s="266" t="s">
        <v>1331</v>
      </c>
      <c r="I23" s="266" t="str">
        <f>MID(H23,6,2)&amp;"-"&amp;LEFT(H23,4)</f>
        <v>04-2024</v>
      </c>
      <c r="J23" s="266" t="str">
        <f>LEFT(H23,4)</f>
        <v>2024</v>
      </c>
      <c r="K23" s="266" t="s">
        <v>1332</v>
      </c>
      <c r="L23" s="266" t="s">
        <v>1333</v>
      </c>
      <c r="M23" s="266" t="s">
        <v>35</v>
      </c>
      <c r="N23" s="266" t="s">
        <v>36</v>
      </c>
      <c r="O23" s="266" t="s">
        <v>44</v>
      </c>
      <c r="P23" s="268" t="s">
        <v>58</v>
      </c>
      <c r="Q23" s="266" t="s">
        <v>45</v>
      </c>
      <c r="R23" s="266" t="s">
        <v>39</v>
      </c>
      <c r="S23" s="269">
        <v>1</v>
      </c>
      <c r="T23" s="266" t="s">
        <v>1334</v>
      </c>
      <c r="U23" s="270" t="s">
        <v>1335</v>
      </c>
      <c r="V23" s="271">
        <v>597.4</v>
      </c>
      <c r="W23" s="242">
        <v>0</v>
      </c>
      <c r="X23" s="242">
        <v>0</v>
      </c>
      <c r="Y23" s="18">
        <v>0</v>
      </c>
      <c r="Z23" s="242">
        <v>0</v>
      </c>
      <c r="AA23" s="272">
        <v>597.4</v>
      </c>
      <c r="AB23" s="242">
        <v>0</v>
      </c>
      <c r="AC23" s="242">
        <v>0</v>
      </c>
      <c r="AD23" s="242">
        <v>0</v>
      </c>
      <c r="AE23" s="242">
        <v>0</v>
      </c>
      <c r="AF23" s="242">
        <v>597.4</v>
      </c>
    </row>
    <row r="24" spans="1:32" x14ac:dyDescent="0.2">
      <c r="A24" s="266" t="s">
        <v>1930</v>
      </c>
      <c r="B24" s="266" t="s">
        <v>108</v>
      </c>
      <c r="C24" s="267" t="s">
        <v>43</v>
      </c>
      <c r="D24" s="266" t="s">
        <v>86</v>
      </c>
      <c r="E24" s="266" t="s">
        <v>1931</v>
      </c>
      <c r="F24" s="266" t="s">
        <v>1932</v>
      </c>
      <c r="G24" s="266" t="s">
        <v>1933</v>
      </c>
      <c r="H24" s="266" t="s">
        <v>1934</v>
      </c>
      <c r="I24" s="266" t="str">
        <f>MID(H24,6,2)&amp;"-"&amp;LEFT(H24,4)</f>
        <v>05-2024</v>
      </c>
      <c r="J24" s="266" t="str">
        <f>LEFT(H24,4)</f>
        <v>2024</v>
      </c>
      <c r="K24" s="266" t="s">
        <v>1332</v>
      </c>
      <c r="L24" s="266" t="s">
        <v>1333</v>
      </c>
      <c r="M24" s="266" t="s">
        <v>35</v>
      </c>
      <c r="N24" s="266" t="s">
        <v>36</v>
      </c>
      <c r="O24" s="266" t="s">
        <v>44</v>
      </c>
      <c r="P24" s="268" t="s">
        <v>37</v>
      </c>
      <c r="Q24" s="266" t="s">
        <v>45</v>
      </c>
      <c r="R24" s="266" t="s">
        <v>39</v>
      </c>
      <c r="S24" s="269">
        <v>1</v>
      </c>
      <c r="T24" s="266" t="s">
        <v>1935</v>
      </c>
      <c r="U24" s="270" t="s">
        <v>1936</v>
      </c>
      <c r="V24" s="271">
        <v>2239.7600000000002</v>
      </c>
      <c r="W24" s="242">
        <v>0</v>
      </c>
      <c r="X24" s="242">
        <v>0</v>
      </c>
      <c r="Y24" s="18">
        <v>0</v>
      </c>
      <c r="Z24" s="242">
        <v>0</v>
      </c>
      <c r="AA24" s="272">
        <v>2239.7600000000002</v>
      </c>
      <c r="AB24" s="242">
        <v>0</v>
      </c>
      <c r="AC24" s="242">
        <v>0</v>
      </c>
      <c r="AD24" s="242">
        <v>0</v>
      </c>
      <c r="AE24" s="242">
        <v>0</v>
      </c>
      <c r="AF24" s="242">
        <v>2239.7600000000002</v>
      </c>
    </row>
    <row r="25" spans="1:32" x14ac:dyDescent="0.2">
      <c r="A25" s="266" t="s">
        <v>1863</v>
      </c>
      <c r="B25" s="266" t="s">
        <v>108</v>
      </c>
      <c r="C25" s="267" t="s">
        <v>43</v>
      </c>
      <c r="D25" s="266" t="s">
        <v>1864</v>
      </c>
      <c r="E25" s="266" t="s">
        <v>1865</v>
      </c>
      <c r="F25" s="266" t="s">
        <v>1866</v>
      </c>
      <c r="G25" s="266" t="s">
        <v>1867</v>
      </c>
      <c r="H25" s="266" t="s">
        <v>1868</v>
      </c>
      <c r="I25" s="266" t="str">
        <f>MID(H25,6,2)&amp;"-"&amp;LEFT(H25,4)</f>
        <v>05-2024</v>
      </c>
      <c r="J25" s="266" t="str">
        <f>LEFT(H25,4)</f>
        <v>2024</v>
      </c>
      <c r="K25" s="266" t="s">
        <v>1869</v>
      </c>
      <c r="L25" s="266" t="s">
        <v>1870</v>
      </c>
      <c r="M25" s="266" t="s">
        <v>35</v>
      </c>
      <c r="N25" s="266" t="s">
        <v>36</v>
      </c>
      <c r="O25" s="266" t="s">
        <v>44</v>
      </c>
      <c r="P25" s="268" t="s">
        <v>46</v>
      </c>
      <c r="Q25" s="266" t="s">
        <v>45</v>
      </c>
      <c r="R25" s="266" t="s">
        <v>39</v>
      </c>
      <c r="S25" s="269">
        <v>1</v>
      </c>
      <c r="T25" s="266" t="s">
        <v>1871</v>
      </c>
      <c r="U25" s="270" t="s">
        <v>1872</v>
      </c>
      <c r="V25" s="271">
        <v>45</v>
      </c>
      <c r="W25" s="242">
        <v>0</v>
      </c>
      <c r="X25" s="242">
        <v>0</v>
      </c>
      <c r="Y25" s="18">
        <v>0</v>
      </c>
      <c r="Z25" s="242">
        <v>0</v>
      </c>
      <c r="AA25" s="272">
        <v>45</v>
      </c>
      <c r="AB25" s="242">
        <v>0</v>
      </c>
      <c r="AC25" s="242">
        <v>0</v>
      </c>
      <c r="AD25" s="242">
        <v>0</v>
      </c>
      <c r="AE25" s="242">
        <v>0</v>
      </c>
      <c r="AF25" s="242">
        <v>45</v>
      </c>
    </row>
    <row r="26" spans="1:32" x14ac:dyDescent="0.2">
      <c r="A26" s="266" t="s">
        <v>1873</v>
      </c>
      <c r="B26" s="266" t="s">
        <v>108</v>
      </c>
      <c r="C26" s="267" t="s">
        <v>43</v>
      </c>
      <c r="D26" s="266" t="s">
        <v>1874</v>
      </c>
      <c r="E26" s="266" t="s">
        <v>1875</v>
      </c>
      <c r="F26" s="266" t="s">
        <v>1876</v>
      </c>
      <c r="G26" s="266" t="s">
        <v>1877</v>
      </c>
      <c r="H26" s="266" t="s">
        <v>1878</v>
      </c>
      <c r="I26" s="266" t="str">
        <f>MID(H26,6,2)&amp;"-"&amp;LEFT(H26,4)</f>
        <v>05-2024</v>
      </c>
      <c r="J26" s="266" t="str">
        <f>LEFT(H26,4)</f>
        <v>2024</v>
      </c>
      <c r="K26" s="266" t="s">
        <v>1869</v>
      </c>
      <c r="L26" s="266" t="s">
        <v>1870</v>
      </c>
      <c r="M26" s="266" t="s">
        <v>35</v>
      </c>
      <c r="N26" s="266" t="s">
        <v>36</v>
      </c>
      <c r="O26" s="266" t="s">
        <v>44</v>
      </c>
      <c r="P26" s="268" t="s">
        <v>46</v>
      </c>
      <c r="Q26" s="266" t="s">
        <v>45</v>
      </c>
      <c r="R26" s="266" t="s">
        <v>39</v>
      </c>
      <c r="S26" s="269">
        <v>1</v>
      </c>
      <c r="T26" s="266" t="s">
        <v>1879</v>
      </c>
      <c r="U26" s="270" t="s">
        <v>143</v>
      </c>
      <c r="V26" s="271">
        <v>175</v>
      </c>
      <c r="W26" s="242">
        <v>0</v>
      </c>
      <c r="X26" s="242">
        <v>0</v>
      </c>
      <c r="Y26" s="18">
        <v>0</v>
      </c>
      <c r="Z26" s="242">
        <v>0</v>
      </c>
      <c r="AA26" s="272">
        <v>175</v>
      </c>
      <c r="AB26" s="242">
        <v>0</v>
      </c>
      <c r="AC26" s="242">
        <v>0</v>
      </c>
      <c r="AD26" s="242">
        <v>0</v>
      </c>
      <c r="AE26" s="242">
        <v>0</v>
      </c>
      <c r="AF26" s="242">
        <v>175</v>
      </c>
    </row>
    <row r="27" spans="1:32" x14ac:dyDescent="0.2">
      <c r="A27" s="266" t="s">
        <v>2689</v>
      </c>
      <c r="B27" s="266" t="s">
        <v>108</v>
      </c>
      <c r="C27" s="267" t="s">
        <v>43</v>
      </c>
      <c r="D27" s="266" t="s">
        <v>2690</v>
      </c>
      <c r="E27" s="266" t="s">
        <v>2691</v>
      </c>
      <c r="F27" s="266" t="s">
        <v>2692</v>
      </c>
      <c r="G27" s="266" t="s">
        <v>2693</v>
      </c>
      <c r="H27" s="266" t="s">
        <v>2694</v>
      </c>
      <c r="I27" s="266" t="str">
        <f t="shared" ref="I27:I32" si="9">MID(H27,6,2)&amp;"-"&amp;LEFT(H27,4)</f>
        <v>06-2024</v>
      </c>
      <c r="J27" s="266" t="str">
        <f t="shared" ref="J27:J32" si="10">LEFT(H27,4)</f>
        <v>2024</v>
      </c>
      <c r="K27" s="266" t="s">
        <v>1869</v>
      </c>
      <c r="L27" s="266" t="s">
        <v>1870</v>
      </c>
      <c r="M27" s="266" t="s">
        <v>35</v>
      </c>
      <c r="N27" s="266" t="s">
        <v>36</v>
      </c>
      <c r="O27" s="266" t="s">
        <v>44</v>
      </c>
      <c r="P27" s="268" t="s">
        <v>46</v>
      </c>
      <c r="Q27" s="266" t="s">
        <v>45</v>
      </c>
      <c r="R27" s="266" t="s">
        <v>39</v>
      </c>
      <c r="S27" s="269">
        <v>1</v>
      </c>
      <c r="T27" s="268" t="s">
        <v>2962</v>
      </c>
      <c r="U27" s="270" t="s">
        <v>2963</v>
      </c>
      <c r="V27" s="271">
        <v>209.1</v>
      </c>
      <c r="W27" s="242">
        <v>0</v>
      </c>
      <c r="X27" s="242">
        <v>0</v>
      </c>
      <c r="Y27" s="18">
        <v>0</v>
      </c>
      <c r="Z27" s="242">
        <v>0</v>
      </c>
      <c r="AA27" s="272">
        <v>209</v>
      </c>
      <c r="AB27" s="242">
        <v>0</v>
      </c>
      <c r="AC27" s="242">
        <v>0</v>
      </c>
      <c r="AD27" s="242">
        <v>0</v>
      </c>
      <c r="AE27" s="242">
        <v>0</v>
      </c>
      <c r="AF27" s="242">
        <v>209</v>
      </c>
    </row>
    <row r="28" spans="1:32" x14ac:dyDescent="0.2">
      <c r="A28" s="266" t="s">
        <v>2705</v>
      </c>
      <c r="B28" s="266" t="s">
        <v>108</v>
      </c>
      <c r="C28" s="267" t="s">
        <v>43</v>
      </c>
      <c r="D28" s="266" t="s">
        <v>86</v>
      </c>
      <c r="E28" s="266" t="s">
        <v>2706</v>
      </c>
      <c r="F28" s="266" t="s">
        <v>2707</v>
      </c>
      <c r="G28" s="266" t="s">
        <v>2708</v>
      </c>
      <c r="H28" s="266" t="s">
        <v>2709</v>
      </c>
      <c r="I28" s="266" t="str">
        <f t="shared" si="9"/>
        <v>06-2024</v>
      </c>
      <c r="J28" s="266" t="str">
        <f t="shared" si="10"/>
        <v>2024</v>
      </c>
      <c r="K28" s="266" t="s">
        <v>1332</v>
      </c>
      <c r="L28" s="266" t="s">
        <v>1333</v>
      </c>
      <c r="M28" s="266" t="s">
        <v>35</v>
      </c>
      <c r="N28" s="266" t="s">
        <v>36</v>
      </c>
      <c r="O28" s="266" t="s">
        <v>44</v>
      </c>
      <c r="P28" s="268" t="s">
        <v>58</v>
      </c>
      <c r="Q28" s="266" t="s">
        <v>45</v>
      </c>
      <c r="R28" s="266" t="s">
        <v>39</v>
      </c>
      <c r="S28" s="269">
        <v>1</v>
      </c>
      <c r="T28" s="268" t="s">
        <v>2967</v>
      </c>
      <c r="U28" s="270" t="s">
        <v>2968</v>
      </c>
      <c r="V28" s="271">
        <v>1734.54</v>
      </c>
      <c r="W28" s="242">
        <v>0</v>
      </c>
      <c r="X28" s="242">
        <v>0</v>
      </c>
      <c r="Y28" s="18">
        <v>0</v>
      </c>
      <c r="Z28" s="242">
        <v>0</v>
      </c>
      <c r="AA28" s="272">
        <v>1734.54</v>
      </c>
      <c r="AB28" s="242">
        <v>0</v>
      </c>
      <c r="AC28" s="242">
        <v>0</v>
      </c>
      <c r="AD28" s="242">
        <v>0</v>
      </c>
      <c r="AE28" s="242">
        <v>0</v>
      </c>
      <c r="AF28" s="242">
        <v>1734.54</v>
      </c>
    </row>
    <row r="29" spans="1:32" x14ac:dyDescent="0.2">
      <c r="A29" s="266" t="s">
        <v>3348</v>
      </c>
      <c r="B29" s="266" t="s">
        <v>108</v>
      </c>
      <c r="C29" s="267" t="s">
        <v>43</v>
      </c>
      <c r="D29" s="266" t="s">
        <v>3349</v>
      </c>
      <c r="E29" s="266" t="s">
        <v>3350</v>
      </c>
      <c r="F29" s="266" t="s">
        <v>3351</v>
      </c>
      <c r="G29" s="266" t="s">
        <v>3352</v>
      </c>
      <c r="H29" s="266" t="s">
        <v>3353</v>
      </c>
      <c r="I29" s="266" t="str">
        <f t="shared" si="9"/>
        <v>07-2024</v>
      </c>
      <c r="J29" s="266" t="str">
        <f t="shared" si="10"/>
        <v>2024</v>
      </c>
      <c r="K29" s="268" t="s">
        <v>1869</v>
      </c>
      <c r="L29" s="266" t="s">
        <v>1870</v>
      </c>
      <c r="M29" s="266" t="s">
        <v>35</v>
      </c>
      <c r="N29" s="266" t="s">
        <v>36</v>
      </c>
      <c r="O29" s="266" t="s">
        <v>44</v>
      </c>
      <c r="P29" s="268" t="s">
        <v>46</v>
      </c>
      <c r="Q29" s="266" t="s">
        <v>45</v>
      </c>
      <c r="R29" s="266" t="s">
        <v>39</v>
      </c>
      <c r="S29" s="269">
        <v>1</v>
      </c>
      <c r="T29" s="268" t="s">
        <v>1879</v>
      </c>
      <c r="U29" s="270" t="s">
        <v>3666</v>
      </c>
      <c r="V29" s="271">
        <v>218</v>
      </c>
      <c r="W29" s="242">
        <v>0</v>
      </c>
      <c r="X29" s="242">
        <v>0</v>
      </c>
      <c r="Y29" s="18">
        <v>0</v>
      </c>
      <c r="Z29" s="242">
        <v>0</v>
      </c>
      <c r="AA29" s="272">
        <v>218</v>
      </c>
      <c r="AB29" s="242">
        <v>0</v>
      </c>
      <c r="AC29" s="242">
        <v>0</v>
      </c>
      <c r="AD29" s="242">
        <v>0</v>
      </c>
      <c r="AE29" s="242">
        <v>0</v>
      </c>
      <c r="AF29" s="242">
        <v>218</v>
      </c>
    </row>
    <row r="30" spans="1:32" x14ac:dyDescent="0.2">
      <c r="A30" s="266" t="s">
        <v>3389</v>
      </c>
      <c r="B30" s="266" t="s">
        <v>108</v>
      </c>
      <c r="C30" s="267" t="s">
        <v>43</v>
      </c>
      <c r="D30" s="266" t="s">
        <v>86</v>
      </c>
      <c r="E30" s="266" t="s">
        <v>3390</v>
      </c>
      <c r="F30" s="266" t="s">
        <v>3391</v>
      </c>
      <c r="G30" s="266" t="s">
        <v>3392</v>
      </c>
      <c r="H30" s="266" t="s">
        <v>3393</v>
      </c>
      <c r="I30" s="266" t="str">
        <f t="shared" si="9"/>
        <v>07-2024</v>
      </c>
      <c r="J30" s="266" t="str">
        <f t="shared" si="10"/>
        <v>2024</v>
      </c>
      <c r="K30" s="268" t="s">
        <v>1332</v>
      </c>
      <c r="L30" s="266" t="s">
        <v>1333</v>
      </c>
      <c r="M30" s="266" t="s">
        <v>35</v>
      </c>
      <c r="N30" s="266" t="s">
        <v>36</v>
      </c>
      <c r="O30" s="266" t="s">
        <v>44</v>
      </c>
      <c r="P30" s="268" t="s">
        <v>37</v>
      </c>
      <c r="Q30" s="266" t="s">
        <v>45</v>
      </c>
      <c r="R30" s="266" t="s">
        <v>39</v>
      </c>
      <c r="S30" s="269">
        <v>1</v>
      </c>
      <c r="T30" s="268" t="s">
        <v>1935</v>
      </c>
      <c r="U30" s="270" t="s">
        <v>3681</v>
      </c>
      <c r="V30" s="271">
        <v>2717.67</v>
      </c>
      <c r="W30" s="242">
        <v>0</v>
      </c>
      <c r="X30" s="242">
        <v>0</v>
      </c>
      <c r="Y30" s="18">
        <v>0</v>
      </c>
      <c r="Z30" s="242">
        <v>0</v>
      </c>
      <c r="AA30" s="272">
        <v>2717.67</v>
      </c>
      <c r="AB30" s="242">
        <v>0</v>
      </c>
      <c r="AC30" s="242">
        <v>0</v>
      </c>
      <c r="AD30" s="242">
        <v>0</v>
      </c>
      <c r="AE30" s="242">
        <v>0</v>
      </c>
      <c r="AF30" s="242">
        <v>2717.67</v>
      </c>
    </row>
    <row r="31" spans="1:32" x14ac:dyDescent="0.2">
      <c r="A31" s="266" t="s">
        <v>3960</v>
      </c>
      <c r="B31" s="266" t="s">
        <v>108</v>
      </c>
      <c r="C31" s="267" t="s">
        <v>43</v>
      </c>
      <c r="D31" s="266" t="s">
        <v>3961</v>
      </c>
      <c r="E31" s="266" t="s">
        <v>3962</v>
      </c>
      <c r="F31" s="266" t="s">
        <v>3963</v>
      </c>
      <c r="G31" s="266" t="s">
        <v>3964</v>
      </c>
      <c r="H31" s="266" t="s">
        <v>3965</v>
      </c>
      <c r="I31" s="266" t="str">
        <f t="shared" si="9"/>
        <v>08-2024</v>
      </c>
      <c r="J31" s="266" t="str">
        <f t="shared" si="10"/>
        <v>2024</v>
      </c>
      <c r="K31" s="266" t="s">
        <v>1869</v>
      </c>
      <c r="L31" s="266" t="s">
        <v>1870</v>
      </c>
      <c r="M31" s="266" t="s">
        <v>35</v>
      </c>
      <c r="N31" s="266" t="s">
        <v>36</v>
      </c>
      <c r="O31" s="266" t="s">
        <v>44</v>
      </c>
      <c r="P31" s="266" t="s">
        <v>46</v>
      </c>
      <c r="Q31" s="266" t="s">
        <v>45</v>
      </c>
      <c r="R31" s="266" t="s">
        <v>39</v>
      </c>
      <c r="S31" s="269">
        <v>1</v>
      </c>
      <c r="T31" s="266" t="s">
        <v>1879</v>
      </c>
      <c r="U31" s="270" t="s">
        <v>4183</v>
      </c>
      <c r="V31" s="271">
        <v>196</v>
      </c>
      <c r="W31" s="242">
        <v>0</v>
      </c>
      <c r="X31" s="242">
        <v>0</v>
      </c>
      <c r="Y31" s="18">
        <v>0</v>
      </c>
      <c r="Z31" s="242">
        <v>0</v>
      </c>
      <c r="AA31" s="272">
        <v>196</v>
      </c>
      <c r="AB31" s="242">
        <v>0</v>
      </c>
      <c r="AC31" s="242">
        <v>0</v>
      </c>
      <c r="AD31" s="242">
        <v>0</v>
      </c>
      <c r="AE31" s="242">
        <v>0</v>
      </c>
      <c r="AF31" s="242">
        <v>196</v>
      </c>
    </row>
    <row r="32" spans="1:32" x14ac:dyDescent="0.2">
      <c r="A32" s="266" t="s">
        <v>3976</v>
      </c>
      <c r="B32" s="266" t="s">
        <v>108</v>
      </c>
      <c r="C32" s="267" t="s">
        <v>43</v>
      </c>
      <c r="D32" s="266" t="s">
        <v>86</v>
      </c>
      <c r="E32" s="266" t="s">
        <v>3977</v>
      </c>
      <c r="F32" s="266" t="s">
        <v>3978</v>
      </c>
      <c r="G32" s="266" t="s">
        <v>3979</v>
      </c>
      <c r="H32" s="266" t="s">
        <v>3980</v>
      </c>
      <c r="I32" s="266" t="str">
        <f t="shared" si="9"/>
        <v>08-2024</v>
      </c>
      <c r="J32" s="266" t="str">
        <f t="shared" si="10"/>
        <v>2024</v>
      </c>
      <c r="K32" s="266" t="s">
        <v>1332</v>
      </c>
      <c r="L32" s="266" t="s">
        <v>1333</v>
      </c>
      <c r="M32" s="266" t="s">
        <v>35</v>
      </c>
      <c r="N32" s="266" t="s">
        <v>36</v>
      </c>
      <c r="O32" s="266" t="s">
        <v>44</v>
      </c>
      <c r="P32" s="266" t="s">
        <v>58</v>
      </c>
      <c r="Q32" s="266" t="s">
        <v>45</v>
      </c>
      <c r="R32" s="266" t="s">
        <v>39</v>
      </c>
      <c r="S32" s="269">
        <v>1</v>
      </c>
      <c r="T32" s="266" t="s">
        <v>1334</v>
      </c>
      <c r="U32" s="270" t="s">
        <v>4189</v>
      </c>
      <c r="V32" s="271">
        <v>1167.29</v>
      </c>
      <c r="W32" s="242">
        <v>0</v>
      </c>
      <c r="X32" s="242">
        <v>0</v>
      </c>
      <c r="Y32" s="18">
        <v>0</v>
      </c>
      <c r="Z32" s="242">
        <v>0</v>
      </c>
      <c r="AA32" s="272">
        <v>1167.29</v>
      </c>
      <c r="AB32" s="242">
        <v>0</v>
      </c>
      <c r="AC32" s="242">
        <v>0</v>
      </c>
      <c r="AD32" s="242">
        <v>0</v>
      </c>
      <c r="AE32" s="242">
        <v>0</v>
      </c>
      <c r="AF32" s="242">
        <v>1167.29</v>
      </c>
    </row>
    <row r="33" spans="1:32" x14ac:dyDescent="0.2">
      <c r="A33" s="13" t="s">
        <v>4515</v>
      </c>
      <c r="B33" s="13" t="s">
        <v>108</v>
      </c>
      <c r="C33" s="14" t="s">
        <v>43</v>
      </c>
      <c r="D33" s="13" t="s">
        <v>4516</v>
      </c>
      <c r="E33" s="13" t="s">
        <v>4517</v>
      </c>
      <c r="F33" s="13" t="s">
        <v>4518</v>
      </c>
      <c r="G33" s="13" t="s">
        <v>4519</v>
      </c>
      <c r="H33" s="13" t="s">
        <v>4520</v>
      </c>
      <c r="I33" s="13" t="s">
        <v>4375</v>
      </c>
      <c r="J33" s="13" t="s">
        <v>1091</v>
      </c>
      <c r="K33" s="75" t="s">
        <v>1869</v>
      </c>
      <c r="L33" s="13" t="s">
        <v>1870</v>
      </c>
      <c r="M33" s="13" t="s">
        <v>35</v>
      </c>
      <c r="N33" s="13" t="s">
        <v>36</v>
      </c>
      <c r="O33" s="13" t="s">
        <v>44</v>
      </c>
      <c r="P33" s="13" t="s">
        <v>46</v>
      </c>
      <c r="Q33" s="13" t="s">
        <v>45</v>
      </c>
      <c r="R33" s="13" t="s">
        <v>39</v>
      </c>
      <c r="S33" s="15">
        <v>1</v>
      </c>
      <c r="T33" s="13" t="s">
        <v>1879</v>
      </c>
      <c r="U33" s="16" t="s">
        <v>4823</v>
      </c>
      <c r="V33" s="17">
        <v>98</v>
      </c>
      <c r="W33" s="18">
        <v>0</v>
      </c>
      <c r="X33" s="18">
        <v>0</v>
      </c>
      <c r="Y33" s="18">
        <v>0</v>
      </c>
      <c r="Z33" s="18">
        <v>0</v>
      </c>
      <c r="AA33" s="74">
        <v>98</v>
      </c>
      <c r="AB33" s="18">
        <v>0</v>
      </c>
      <c r="AC33" s="18">
        <v>0</v>
      </c>
      <c r="AD33" s="18">
        <v>0</v>
      </c>
      <c r="AE33" s="18">
        <v>0</v>
      </c>
      <c r="AF33" s="18">
        <v>98</v>
      </c>
    </row>
    <row r="34" spans="1:32" x14ac:dyDescent="0.2">
      <c r="A34" s="13" t="s">
        <v>4521</v>
      </c>
      <c r="B34" s="13" t="s">
        <v>108</v>
      </c>
      <c r="C34" s="14" t="s">
        <v>43</v>
      </c>
      <c r="D34" s="13" t="s">
        <v>4522</v>
      </c>
      <c r="E34" s="13" t="s">
        <v>4523</v>
      </c>
      <c r="F34" s="13" t="s">
        <v>4524</v>
      </c>
      <c r="G34" s="13" t="s">
        <v>4525</v>
      </c>
      <c r="H34" s="13" t="s">
        <v>4526</v>
      </c>
      <c r="I34" s="13" t="s">
        <v>4375</v>
      </c>
      <c r="J34" s="13" t="s">
        <v>1091</v>
      </c>
      <c r="K34" s="75" t="s">
        <v>1869</v>
      </c>
      <c r="L34" s="13" t="s">
        <v>1870</v>
      </c>
      <c r="M34" s="13" t="s">
        <v>35</v>
      </c>
      <c r="N34" s="13" t="s">
        <v>36</v>
      </c>
      <c r="O34" s="13" t="s">
        <v>44</v>
      </c>
      <c r="P34" s="13" t="s">
        <v>37</v>
      </c>
      <c r="Q34" s="13" t="s">
        <v>45</v>
      </c>
      <c r="R34" s="13" t="s">
        <v>39</v>
      </c>
      <c r="S34" s="15">
        <v>1</v>
      </c>
      <c r="T34" s="13" t="s">
        <v>4824</v>
      </c>
      <c r="U34" s="16" t="s">
        <v>4825</v>
      </c>
      <c r="V34" s="17">
        <v>152.16999999999999</v>
      </c>
      <c r="W34" s="18">
        <v>0</v>
      </c>
      <c r="X34" s="18">
        <v>0</v>
      </c>
      <c r="Y34" s="18">
        <v>0</v>
      </c>
      <c r="Z34" s="18">
        <v>0</v>
      </c>
      <c r="AA34" s="74">
        <v>54</v>
      </c>
      <c r="AB34" s="18">
        <v>0</v>
      </c>
      <c r="AC34" s="18">
        <v>0</v>
      </c>
      <c r="AD34" s="18">
        <v>0</v>
      </c>
      <c r="AE34" s="18">
        <v>0</v>
      </c>
      <c r="AF34" s="18">
        <v>53.999999999999986</v>
      </c>
    </row>
    <row r="35" spans="1:32" x14ac:dyDescent="0.2">
      <c r="A35" s="13" t="s">
        <v>4558</v>
      </c>
      <c r="B35" s="13" t="s">
        <v>108</v>
      </c>
      <c r="C35" s="14" t="s">
        <v>43</v>
      </c>
      <c r="D35" s="13" t="s">
        <v>86</v>
      </c>
      <c r="E35" s="13" t="s">
        <v>1328</v>
      </c>
      <c r="F35" s="13" t="s">
        <v>1329</v>
      </c>
      <c r="G35" s="13" t="s">
        <v>4559</v>
      </c>
      <c r="H35" s="13" t="s">
        <v>4560</v>
      </c>
      <c r="I35" s="13" t="s">
        <v>4375</v>
      </c>
      <c r="J35" s="13" t="s">
        <v>1091</v>
      </c>
      <c r="K35" s="75" t="s">
        <v>1332</v>
      </c>
      <c r="L35" s="13" t="s">
        <v>1333</v>
      </c>
      <c r="M35" s="13" t="s">
        <v>35</v>
      </c>
      <c r="N35" s="13" t="s">
        <v>36</v>
      </c>
      <c r="O35" s="13" t="s">
        <v>44</v>
      </c>
      <c r="P35" s="13" t="s">
        <v>37</v>
      </c>
      <c r="Q35" s="13" t="s">
        <v>45</v>
      </c>
      <c r="R35" s="13" t="s">
        <v>39</v>
      </c>
      <c r="S35" s="15">
        <v>1</v>
      </c>
      <c r="T35" s="13" t="s">
        <v>1334</v>
      </c>
      <c r="U35" s="16" t="s">
        <v>1335</v>
      </c>
      <c r="V35" s="17">
        <v>597.4</v>
      </c>
      <c r="W35" s="18">
        <v>0</v>
      </c>
      <c r="X35" s="18">
        <v>0</v>
      </c>
      <c r="Y35" s="18">
        <v>0</v>
      </c>
      <c r="Z35" s="18">
        <v>0</v>
      </c>
      <c r="AA35" s="74">
        <v>597.4</v>
      </c>
      <c r="AB35" s="18">
        <v>0</v>
      </c>
      <c r="AC35" s="18">
        <v>0</v>
      </c>
      <c r="AD35" s="18">
        <v>0</v>
      </c>
      <c r="AE35" s="18">
        <v>0</v>
      </c>
      <c r="AF35" s="18">
        <v>597.4</v>
      </c>
    </row>
    <row r="36" spans="1:32" x14ac:dyDescent="0.2">
      <c r="A36" s="13" t="s">
        <v>4561</v>
      </c>
      <c r="B36" s="13" t="s">
        <v>108</v>
      </c>
      <c r="C36" s="14" t="s">
        <v>43</v>
      </c>
      <c r="D36" s="13" t="s">
        <v>86</v>
      </c>
      <c r="E36" s="13" t="s">
        <v>2706</v>
      </c>
      <c r="F36" s="13" t="s">
        <v>2707</v>
      </c>
      <c r="G36" s="13" t="s">
        <v>4562</v>
      </c>
      <c r="H36" s="13" t="s">
        <v>4563</v>
      </c>
      <c r="I36" s="13" t="s">
        <v>4375</v>
      </c>
      <c r="J36" s="13" t="s">
        <v>1091</v>
      </c>
      <c r="K36" s="75" t="s">
        <v>1332</v>
      </c>
      <c r="L36" s="13" t="s">
        <v>1333</v>
      </c>
      <c r="M36" s="13" t="s">
        <v>35</v>
      </c>
      <c r="N36" s="13" t="s">
        <v>36</v>
      </c>
      <c r="O36" s="13" t="s">
        <v>44</v>
      </c>
      <c r="P36" s="13" t="s">
        <v>37</v>
      </c>
      <c r="Q36" s="13" t="s">
        <v>45</v>
      </c>
      <c r="R36" s="13" t="s">
        <v>39</v>
      </c>
      <c r="S36" s="15">
        <v>1</v>
      </c>
      <c r="T36" s="13" t="s">
        <v>2967</v>
      </c>
      <c r="U36" s="16" t="s">
        <v>2968</v>
      </c>
      <c r="V36" s="17">
        <v>1734.54</v>
      </c>
      <c r="W36" s="18">
        <v>0</v>
      </c>
      <c r="X36" s="18">
        <v>0</v>
      </c>
      <c r="Y36" s="18">
        <v>0</v>
      </c>
      <c r="Z36" s="18">
        <v>0</v>
      </c>
      <c r="AA36" s="74">
        <v>1734.54</v>
      </c>
      <c r="AB36" s="18">
        <v>0</v>
      </c>
      <c r="AC36" s="18">
        <v>0</v>
      </c>
      <c r="AD36" s="18">
        <v>0</v>
      </c>
      <c r="AE36" s="18">
        <v>0</v>
      </c>
      <c r="AF36" s="18">
        <v>1734.54</v>
      </c>
    </row>
    <row r="37" spans="1:32" x14ac:dyDescent="0.2">
      <c r="A37" s="13" t="s">
        <v>4564</v>
      </c>
      <c r="B37" s="13" t="s">
        <v>108</v>
      </c>
      <c r="C37" s="14" t="s">
        <v>43</v>
      </c>
      <c r="D37" s="13" t="s">
        <v>86</v>
      </c>
      <c r="E37" s="13" t="s">
        <v>3977</v>
      </c>
      <c r="F37" s="13" t="s">
        <v>3978</v>
      </c>
      <c r="G37" s="13" t="s">
        <v>4565</v>
      </c>
      <c r="H37" s="13" t="s">
        <v>4566</v>
      </c>
      <c r="I37" s="13" t="s">
        <v>4375</v>
      </c>
      <c r="J37" s="13" t="s">
        <v>1091</v>
      </c>
      <c r="K37" s="75" t="s">
        <v>1332</v>
      </c>
      <c r="L37" s="13" t="s">
        <v>1333</v>
      </c>
      <c r="M37" s="13" t="s">
        <v>35</v>
      </c>
      <c r="N37" s="13" t="s">
        <v>36</v>
      </c>
      <c r="O37" s="13" t="s">
        <v>44</v>
      </c>
      <c r="P37" s="13" t="s">
        <v>37</v>
      </c>
      <c r="Q37" s="13" t="s">
        <v>45</v>
      </c>
      <c r="R37" s="13" t="s">
        <v>39</v>
      </c>
      <c r="S37" s="15">
        <v>1</v>
      </c>
      <c r="T37" s="13" t="s">
        <v>1334</v>
      </c>
      <c r="U37" s="16" t="s">
        <v>4189</v>
      </c>
      <c r="V37" s="17">
        <v>1167.29</v>
      </c>
      <c r="W37" s="18">
        <v>0</v>
      </c>
      <c r="X37" s="18">
        <v>0</v>
      </c>
      <c r="Y37" s="18">
        <v>0</v>
      </c>
      <c r="Z37" s="18">
        <v>0</v>
      </c>
      <c r="AA37" s="74">
        <v>1167.29</v>
      </c>
      <c r="AB37" s="18">
        <v>0</v>
      </c>
      <c r="AC37" s="18">
        <v>0</v>
      </c>
      <c r="AD37" s="18">
        <v>0</v>
      </c>
      <c r="AE37" s="18">
        <v>0</v>
      </c>
      <c r="AF37" s="18">
        <v>1167.29</v>
      </c>
    </row>
    <row r="38" spans="1:32" x14ac:dyDescent="0.2">
      <c r="A38" s="13" t="s">
        <v>4567</v>
      </c>
      <c r="B38" s="13" t="s">
        <v>108</v>
      </c>
      <c r="C38" s="14" t="s">
        <v>43</v>
      </c>
      <c r="D38" s="13" t="s">
        <v>86</v>
      </c>
      <c r="E38" s="13" t="s">
        <v>4568</v>
      </c>
      <c r="F38" s="13" t="s">
        <v>4569</v>
      </c>
      <c r="G38" s="13" t="s">
        <v>4570</v>
      </c>
      <c r="H38" s="13" t="s">
        <v>4571</v>
      </c>
      <c r="I38" s="13" t="s">
        <v>4375</v>
      </c>
      <c r="J38" s="13" t="s">
        <v>1091</v>
      </c>
      <c r="K38" s="75" t="s">
        <v>1332</v>
      </c>
      <c r="L38" s="13" t="s">
        <v>1333</v>
      </c>
      <c r="M38" s="13" t="s">
        <v>35</v>
      </c>
      <c r="N38" s="13" t="s">
        <v>36</v>
      </c>
      <c r="O38" s="13" t="s">
        <v>44</v>
      </c>
      <c r="P38" s="13" t="s">
        <v>37</v>
      </c>
      <c r="Q38" s="13" t="s">
        <v>45</v>
      </c>
      <c r="R38" s="13" t="s">
        <v>39</v>
      </c>
      <c r="S38" s="15">
        <v>1</v>
      </c>
      <c r="T38" s="13" t="s">
        <v>1935</v>
      </c>
      <c r="U38" s="16" t="s">
        <v>4836</v>
      </c>
      <c r="V38" s="17">
        <v>1820.11</v>
      </c>
      <c r="W38" s="18">
        <v>0</v>
      </c>
      <c r="X38" s="18">
        <v>0</v>
      </c>
      <c r="Y38" s="18">
        <v>0</v>
      </c>
      <c r="Z38" s="18">
        <v>0</v>
      </c>
      <c r="AA38" s="74">
        <v>1820.11</v>
      </c>
      <c r="AB38" s="18">
        <v>0</v>
      </c>
      <c r="AC38" s="18">
        <v>0</v>
      </c>
      <c r="AD38" s="18">
        <v>0</v>
      </c>
      <c r="AE38" s="18">
        <v>0</v>
      </c>
      <c r="AF38" s="18">
        <v>1820.11</v>
      </c>
    </row>
    <row r="39" spans="1:32" s="8" customFormat="1" x14ac:dyDescent="0.2">
      <c r="A39" s="13" t="s">
        <v>5006</v>
      </c>
      <c r="B39" s="13" t="s">
        <v>108</v>
      </c>
      <c r="C39" s="14" t="s">
        <v>43</v>
      </c>
      <c r="D39" s="13" t="s">
        <v>5007</v>
      </c>
      <c r="E39" s="13" t="s">
        <v>5008</v>
      </c>
      <c r="F39" s="13" t="s">
        <v>5009</v>
      </c>
      <c r="G39" s="13" t="s">
        <v>5010</v>
      </c>
      <c r="H39" s="13" t="s">
        <v>5011</v>
      </c>
      <c r="I39" s="13" t="str">
        <f t="shared" ref="I39:I42" si="11">MID(H39,6,2)&amp;"-"&amp;LEFT(H39,4)</f>
        <v>10-2024</v>
      </c>
      <c r="J39" s="13" t="str">
        <f t="shared" ref="J39:J42" si="12">LEFT(H39,4)</f>
        <v>2024</v>
      </c>
      <c r="K39" s="13" t="s">
        <v>1869</v>
      </c>
      <c r="L39" s="13" t="s">
        <v>1870</v>
      </c>
      <c r="M39" s="13" t="s">
        <v>35</v>
      </c>
      <c r="N39" s="13" t="s">
        <v>36</v>
      </c>
      <c r="O39" s="13" t="s">
        <v>44</v>
      </c>
      <c r="P39" s="19" t="s">
        <v>37</v>
      </c>
      <c r="Q39" s="13" t="s">
        <v>45</v>
      </c>
      <c r="R39" s="13" t="s">
        <v>39</v>
      </c>
      <c r="S39" s="15">
        <v>1</v>
      </c>
      <c r="T39" s="13" t="s">
        <v>2962</v>
      </c>
      <c r="U39" s="16" t="s">
        <v>5318</v>
      </c>
      <c r="V39" s="17">
        <v>266.37</v>
      </c>
      <c r="W39" s="18">
        <v>0</v>
      </c>
      <c r="X39" s="18">
        <v>0</v>
      </c>
      <c r="Y39" s="18">
        <v>0</v>
      </c>
      <c r="Z39" s="18">
        <v>0</v>
      </c>
      <c r="AA39" s="74">
        <v>266</v>
      </c>
      <c r="AB39" s="18">
        <v>0</v>
      </c>
      <c r="AC39" s="18">
        <v>0</v>
      </c>
      <c r="AD39" s="18">
        <v>0</v>
      </c>
      <c r="AE39" s="18">
        <v>0</v>
      </c>
      <c r="AF39" s="18">
        <v>266</v>
      </c>
    </row>
    <row r="40" spans="1:32" s="8" customFormat="1" x14ac:dyDescent="0.2">
      <c r="A40" s="13" t="s">
        <v>5043</v>
      </c>
      <c r="B40" s="13" t="s">
        <v>108</v>
      </c>
      <c r="C40" s="14" t="s">
        <v>43</v>
      </c>
      <c r="D40" s="13" t="s">
        <v>86</v>
      </c>
      <c r="E40" s="13" t="s">
        <v>5044</v>
      </c>
      <c r="F40" s="13" t="s">
        <v>5045</v>
      </c>
      <c r="G40" s="13" t="s">
        <v>5046</v>
      </c>
      <c r="H40" s="13" t="s">
        <v>5047</v>
      </c>
      <c r="I40" s="13" t="str">
        <f t="shared" si="11"/>
        <v>10-2024</v>
      </c>
      <c r="J40" s="13" t="str">
        <f t="shared" si="12"/>
        <v>2024</v>
      </c>
      <c r="K40" s="13" t="s">
        <v>1332</v>
      </c>
      <c r="L40" s="13" t="s">
        <v>1333</v>
      </c>
      <c r="M40" s="13" t="s">
        <v>35</v>
      </c>
      <c r="N40" s="13" t="s">
        <v>36</v>
      </c>
      <c r="O40" s="13" t="s">
        <v>44</v>
      </c>
      <c r="P40" s="19" t="s">
        <v>58</v>
      </c>
      <c r="Q40" s="13" t="s">
        <v>45</v>
      </c>
      <c r="R40" s="13" t="s">
        <v>39</v>
      </c>
      <c r="S40" s="15">
        <v>1</v>
      </c>
      <c r="T40" s="13" t="s">
        <v>1334</v>
      </c>
      <c r="U40" s="16" t="s">
        <v>5328</v>
      </c>
      <c r="V40" s="17">
        <v>1907.25</v>
      </c>
      <c r="W40" s="18">
        <v>0</v>
      </c>
      <c r="X40" s="18">
        <v>0</v>
      </c>
      <c r="Y40" s="18">
        <v>0</v>
      </c>
      <c r="Z40" s="18">
        <v>0</v>
      </c>
      <c r="AA40" s="74">
        <v>1907.25</v>
      </c>
      <c r="AB40" s="18">
        <v>0</v>
      </c>
      <c r="AC40" s="18">
        <v>0</v>
      </c>
      <c r="AD40" s="18">
        <v>0</v>
      </c>
      <c r="AE40" s="18">
        <v>0</v>
      </c>
      <c r="AF40" s="18">
        <v>1907.25</v>
      </c>
    </row>
    <row r="41" spans="1:32" s="8" customFormat="1" x14ac:dyDescent="0.2">
      <c r="A41" s="13" t="s">
        <v>5779</v>
      </c>
      <c r="B41" s="13" t="s">
        <v>108</v>
      </c>
      <c r="C41" s="14" t="s">
        <v>43</v>
      </c>
      <c r="D41" s="13" t="s">
        <v>86</v>
      </c>
      <c r="E41" s="13" t="s">
        <v>5780</v>
      </c>
      <c r="F41" s="13" t="s">
        <v>5781</v>
      </c>
      <c r="G41" s="13" t="s">
        <v>5782</v>
      </c>
      <c r="H41" s="13" t="s">
        <v>5783</v>
      </c>
      <c r="I41" s="13" t="str">
        <f t="shared" si="11"/>
        <v>11-2024</v>
      </c>
      <c r="J41" s="13" t="str">
        <f t="shared" si="12"/>
        <v>2024</v>
      </c>
      <c r="K41" s="13" t="s">
        <v>1332</v>
      </c>
      <c r="L41" s="13" t="s">
        <v>1333</v>
      </c>
      <c r="M41" s="13" t="s">
        <v>35</v>
      </c>
      <c r="N41" s="13" t="s">
        <v>36</v>
      </c>
      <c r="O41" s="13" t="s">
        <v>44</v>
      </c>
      <c r="P41" s="13" t="s">
        <v>37</v>
      </c>
      <c r="Q41" s="13" t="s">
        <v>45</v>
      </c>
      <c r="R41" s="13" t="s">
        <v>39</v>
      </c>
      <c r="S41" s="15">
        <v>1</v>
      </c>
      <c r="T41" s="13" t="s">
        <v>1935</v>
      </c>
      <c r="U41" s="16" t="s">
        <v>6114</v>
      </c>
      <c r="V41" s="17">
        <v>6080.7</v>
      </c>
      <c r="W41" s="18">
        <v>0</v>
      </c>
      <c r="X41" s="18">
        <v>0</v>
      </c>
      <c r="Y41" s="18">
        <v>0</v>
      </c>
      <c r="Z41" s="18">
        <v>0</v>
      </c>
      <c r="AA41" s="74">
        <v>6080.7</v>
      </c>
      <c r="AB41" s="18">
        <v>0</v>
      </c>
      <c r="AC41" s="18">
        <v>0</v>
      </c>
      <c r="AD41" s="18">
        <v>0</v>
      </c>
      <c r="AE41" s="18">
        <v>0</v>
      </c>
      <c r="AF41" s="18">
        <v>6080.7</v>
      </c>
    </row>
    <row r="42" spans="1:32" s="8" customFormat="1" x14ac:dyDescent="0.2">
      <c r="A42" s="13" t="s">
        <v>5763</v>
      </c>
      <c r="B42" s="13" t="s">
        <v>108</v>
      </c>
      <c r="C42" s="14" t="s">
        <v>43</v>
      </c>
      <c r="D42" s="13" t="s">
        <v>5764</v>
      </c>
      <c r="E42" s="13" t="s">
        <v>5765</v>
      </c>
      <c r="F42" s="13" t="s">
        <v>5766</v>
      </c>
      <c r="G42" s="13" t="s">
        <v>5767</v>
      </c>
      <c r="H42" s="13" t="s">
        <v>5768</v>
      </c>
      <c r="I42" s="13" t="str">
        <f t="shared" si="11"/>
        <v>11-2024</v>
      </c>
      <c r="J42" s="13" t="str">
        <f t="shared" si="12"/>
        <v>2024</v>
      </c>
      <c r="K42" s="13" t="s">
        <v>1869</v>
      </c>
      <c r="L42" s="13" t="s">
        <v>1870</v>
      </c>
      <c r="M42" s="13" t="s">
        <v>35</v>
      </c>
      <c r="N42" s="13" t="s">
        <v>36</v>
      </c>
      <c r="O42" s="13" t="s">
        <v>44</v>
      </c>
      <c r="P42" s="13" t="s">
        <v>37</v>
      </c>
      <c r="Q42" s="13" t="s">
        <v>45</v>
      </c>
      <c r="R42" s="13" t="s">
        <v>39</v>
      </c>
      <c r="S42" s="15">
        <v>1</v>
      </c>
      <c r="T42" s="13" t="s">
        <v>2962</v>
      </c>
      <c r="U42" s="16" t="s">
        <v>6109</v>
      </c>
      <c r="V42" s="17">
        <v>531.36</v>
      </c>
      <c r="W42" s="18">
        <v>0</v>
      </c>
      <c r="X42" s="18">
        <v>0</v>
      </c>
      <c r="Y42" s="18">
        <v>0</v>
      </c>
      <c r="Z42" s="18">
        <v>0</v>
      </c>
      <c r="AA42" s="74">
        <v>531</v>
      </c>
      <c r="AB42" s="18">
        <v>0</v>
      </c>
      <c r="AC42" s="18">
        <v>0</v>
      </c>
      <c r="AD42" s="18">
        <v>0</v>
      </c>
      <c r="AE42" s="18">
        <v>0</v>
      </c>
      <c r="AF42" s="18">
        <v>531</v>
      </c>
    </row>
    <row r="43" spans="1:32" s="8" customFormat="1" x14ac:dyDescent="0.2">
      <c r="A43" s="13" t="s">
        <v>6322</v>
      </c>
      <c r="B43" s="13" t="s">
        <v>108</v>
      </c>
      <c r="C43" s="14" t="s">
        <v>43</v>
      </c>
      <c r="D43" s="13" t="s">
        <v>6323</v>
      </c>
      <c r="E43" s="13" t="s">
        <v>6324</v>
      </c>
      <c r="F43" s="13" t="s">
        <v>6325</v>
      </c>
      <c r="G43" s="13" t="s">
        <v>6326</v>
      </c>
      <c r="H43" s="13" t="s">
        <v>6327</v>
      </c>
      <c r="I43" s="13" t="str">
        <f>MID(H43,6,2)&amp;"-"&amp;LEFT(H43,4)</f>
        <v>12-2024</v>
      </c>
      <c r="J43" s="13" t="str">
        <f>LEFT(H43,4)</f>
        <v>2024</v>
      </c>
      <c r="K43" s="13" t="s">
        <v>1869</v>
      </c>
      <c r="L43" s="13" t="s">
        <v>1870</v>
      </c>
      <c r="M43" s="13" t="s">
        <v>35</v>
      </c>
      <c r="N43" s="13" t="s">
        <v>36</v>
      </c>
      <c r="O43" s="13" t="s">
        <v>44</v>
      </c>
      <c r="P43" s="13" t="s">
        <v>37</v>
      </c>
      <c r="Q43" s="13" t="s">
        <v>45</v>
      </c>
      <c r="R43" s="13" t="s">
        <v>39</v>
      </c>
      <c r="S43" s="15">
        <v>1</v>
      </c>
      <c r="T43" s="13" t="s">
        <v>4824</v>
      </c>
      <c r="U43" s="16" t="s">
        <v>6621</v>
      </c>
      <c r="V43" s="17">
        <v>536.19000000000005</v>
      </c>
      <c r="W43" s="18">
        <v>0</v>
      </c>
      <c r="X43" s="18">
        <v>0</v>
      </c>
      <c r="Y43" s="18">
        <v>0</v>
      </c>
      <c r="Z43" s="18">
        <v>0</v>
      </c>
      <c r="AA43" s="18">
        <v>536</v>
      </c>
      <c r="AB43" s="18">
        <v>0</v>
      </c>
      <c r="AC43" s="18">
        <v>0</v>
      </c>
      <c r="AD43" s="18">
        <v>0</v>
      </c>
      <c r="AE43" s="18">
        <v>0</v>
      </c>
      <c r="AF43" s="18">
        <v>536</v>
      </c>
    </row>
    <row r="44" spans="1:32" s="8" customFormat="1" x14ac:dyDescent="0.2">
      <c r="A44" s="13" t="s">
        <v>6358</v>
      </c>
      <c r="B44" s="13" t="s">
        <v>108</v>
      </c>
      <c r="C44" s="14" t="s">
        <v>43</v>
      </c>
      <c r="D44" s="13" t="s">
        <v>86</v>
      </c>
      <c r="E44" s="13" t="s">
        <v>6359</v>
      </c>
      <c r="F44" s="13" t="s">
        <v>6360</v>
      </c>
      <c r="G44" s="13" t="s">
        <v>6361</v>
      </c>
      <c r="H44" s="13" t="s">
        <v>6362</v>
      </c>
      <c r="I44" s="13" t="str">
        <f>MID(H44,6,2)&amp;"-"&amp;LEFT(H44,4)</f>
        <v>12-2024</v>
      </c>
      <c r="J44" s="13" t="str">
        <f>LEFT(H44,4)</f>
        <v>2024</v>
      </c>
      <c r="K44" s="13" t="s">
        <v>1332</v>
      </c>
      <c r="L44" s="13" t="s">
        <v>1333</v>
      </c>
      <c r="M44" s="13" t="s">
        <v>35</v>
      </c>
      <c r="N44" s="13" t="s">
        <v>36</v>
      </c>
      <c r="O44" s="13" t="s">
        <v>44</v>
      </c>
      <c r="P44" s="13" t="s">
        <v>37</v>
      </c>
      <c r="Q44" s="13" t="s">
        <v>45</v>
      </c>
      <c r="R44" s="13" t="s">
        <v>39</v>
      </c>
      <c r="S44" s="15">
        <v>1</v>
      </c>
      <c r="T44" s="13" t="s">
        <v>1334</v>
      </c>
      <c r="U44" s="16" t="s">
        <v>6627</v>
      </c>
      <c r="V44" s="17">
        <v>3774.74</v>
      </c>
      <c r="W44" s="18">
        <v>0</v>
      </c>
      <c r="X44" s="18">
        <v>0</v>
      </c>
      <c r="Y44" s="18">
        <v>0</v>
      </c>
      <c r="Z44" s="18">
        <v>0</v>
      </c>
      <c r="AA44" s="18">
        <v>3774.74</v>
      </c>
      <c r="AB44" s="18">
        <v>0</v>
      </c>
      <c r="AC44" s="18">
        <v>0</v>
      </c>
      <c r="AD44" s="18">
        <v>0</v>
      </c>
      <c r="AE44" s="18">
        <v>0</v>
      </c>
      <c r="AF44" s="18">
        <v>3774.74</v>
      </c>
    </row>
  </sheetData>
  <mergeCells count="4">
    <mergeCell ref="A1:A2"/>
    <mergeCell ref="AB1:AB2"/>
    <mergeCell ref="Z1:Z2"/>
    <mergeCell ref="AA1:AA2"/>
  </mergeCells>
  <phoneticPr fontId="19" type="noConversion"/>
  <dataValidations disablePrompts="1" count="1">
    <dataValidation type="list" allowBlank="1" showInputMessage="1" showErrorMessage="1" sqref="F3:F14 I3:I14 P3:P14 S3:S14" xr:uid="{C4E7FEFD-0E62-4AC8-B73D-4660AC1ED874}">
      <formula1>"No aplica,Pendiente,Por presentar,Presentada sin pago,Presentada con pago,Pagada"</formula1>
    </dataValidation>
  </dataValidation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BBCE3-3867-4A40-AFC3-0A6ED15BD451}">
  <dimension ref="A1:V37"/>
  <sheetViews>
    <sheetView workbookViewId="0">
      <selection activeCell="E22" sqref="E22"/>
    </sheetView>
  </sheetViews>
  <sheetFormatPr baseColWidth="10" defaultRowHeight="11.25" x14ac:dyDescent="0.2"/>
  <cols>
    <col min="1" max="1" width="9.7109375" style="8" bestFit="1" customWidth="1"/>
    <col min="2" max="3" width="10.7109375" style="8" customWidth="1"/>
    <col min="4" max="4" width="13.140625" style="8" bestFit="1" customWidth="1"/>
    <col min="5" max="5" width="13.140625" style="8" customWidth="1"/>
    <col min="6" max="6" width="16.7109375" style="8" customWidth="1"/>
    <col min="7" max="7" width="9.7109375" style="8" customWidth="1"/>
    <col min="8" max="9" width="10.7109375" style="8" customWidth="1"/>
    <col min="10" max="10" width="16.7109375" style="8" customWidth="1"/>
    <col min="11" max="11" width="9.7109375" style="8" customWidth="1"/>
    <col min="12" max="12" width="10.7109375" style="8" customWidth="1"/>
    <col min="13" max="13" width="13.140625" style="8" bestFit="1" customWidth="1"/>
    <col min="14" max="14" width="13.28515625" style="8" bestFit="1" customWidth="1"/>
    <col min="15" max="15" width="11.5703125" style="8" bestFit="1" customWidth="1"/>
    <col min="16" max="16" width="11.5703125" style="8" customWidth="1"/>
    <col min="17" max="17" width="17.7109375" style="8" bestFit="1" customWidth="1"/>
    <col min="18" max="18" width="9.7109375" style="8" customWidth="1"/>
    <col min="19" max="20" width="11.5703125" style="8" customWidth="1"/>
    <col min="21" max="21" width="11.42578125" style="8"/>
    <col min="22" max="22" width="10.85546875" style="8" customWidth="1"/>
    <col min="23" max="16384" width="11.42578125" style="8"/>
  </cols>
  <sheetData>
    <row r="1" spans="1:22" ht="11.25" customHeight="1" x14ac:dyDescent="0.2">
      <c r="A1" s="333" t="s">
        <v>10</v>
      </c>
      <c r="B1" s="172" t="s">
        <v>3081</v>
      </c>
      <c r="C1" s="161"/>
      <c r="D1" s="161"/>
      <c r="E1" s="162"/>
      <c r="F1" s="162"/>
      <c r="G1" s="173"/>
      <c r="H1" s="182" t="s">
        <v>3082</v>
      </c>
      <c r="I1" s="163"/>
      <c r="J1" s="163"/>
      <c r="K1" s="183"/>
      <c r="L1" s="184" t="s">
        <v>5469</v>
      </c>
      <c r="M1" s="164"/>
      <c r="N1" s="164"/>
      <c r="O1" s="164"/>
      <c r="P1" s="273"/>
      <c r="Q1" s="345" t="s">
        <v>3084</v>
      </c>
      <c r="R1" s="337" t="s">
        <v>9</v>
      </c>
      <c r="S1" s="341" t="s">
        <v>4251</v>
      </c>
      <c r="T1" s="343" t="s">
        <v>4252</v>
      </c>
      <c r="U1" s="335" t="s">
        <v>2200</v>
      </c>
      <c r="V1" s="339" t="s">
        <v>2453</v>
      </c>
    </row>
    <row r="2" spans="1:22" x14ac:dyDescent="0.2">
      <c r="A2" s="334"/>
      <c r="B2" s="174" t="s">
        <v>2201</v>
      </c>
      <c r="C2" s="140" t="s">
        <v>2203</v>
      </c>
      <c r="D2" s="140" t="s">
        <v>2202</v>
      </c>
      <c r="E2" s="140" t="s">
        <v>2206</v>
      </c>
      <c r="F2" s="140" t="s">
        <v>3083</v>
      </c>
      <c r="G2" s="175" t="s">
        <v>9</v>
      </c>
      <c r="H2" s="174" t="s">
        <v>2204</v>
      </c>
      <c r="I2" s="140" t="s">
        <v>2205</v>
      </c>
      <c r="J2" s="140" t="s">
        <v>3083</v>
      </c>
      <c r="K2" s="175" t="s">
        <v>9</v>
      </c>
      <c r="L2" s="185" t="s">
        <v>2201</v>
      </c>
      <c r="M2" s="141" t="s">
        <v>2202</v>
      </c>
      <c r="N2" s="141" t="s">
        <v>2207</v>
      </c>
      <c r="O2" s="141" t="s">
        <v>2208</v>
      </c>
      <c r="P2" s="141" t="s">
        <v>4253</v>
      </c>
      <c r="Q2" s="346"/>
      <c r="R2" s="338"/>
      <c r="S2" s="342"/>
      <c r="T2" s="344"/>
      <c r="U2" s="336"/>
      <c r="V2" s="340"/>
    </row>
    <row r="3" spans="1:22" x14ac:dyDescent="0.2">
      <c r="A3" s="170" t="s">
        <v>1144</v>
      </c>
      <c r="B3" s="176"/>
      <c r="C3" s="116"/>
      <c r="D3" s="116"/>
      <c r="E3" s="116"/>
      <c r="F3" s="223" t="s">
        <v>2463</v>
      </c>
      <c r="G3" s="177" t="s">
        <v>38</v>
      </c>
      <c r="H3" s="176"/>
      <c r="I3" s="116"/>
      <c r="J3" s="223" t="s">
        <v>2463</v>
      </c>
      <c r="K3" s="177" t="s">
        <v>38</v>
      </c>
      <c r="L3" s="176"/>
      <c r="M3" s="116"/>
      <c r="N3" s="116"/>
      <c r="O3" s="116"/>
      <c r="P3" s="116">
        <f>L3+M3+N3+O3</f>
        <v>0</v>
      </c>
      <c r="Q3" s="223" t="s">
        <v>2463</v>
      </c>
      <c r="R3" s="177" t="s">
        <v>38</v>
      </c>
      <c r="S3" s="190"/>
      <c r="T3" s="158"/>
      <c r="U3" s="191">
        <f>B3+C3+D3+E3+H3+I3+P3</f>
        <v>0</v>
      </c>
      <c r="V3" s="193">
        <v>45501</v>
      </c>
    </row>
    <row r="4" spans="1:22" x14ac:dyDescent="0.2">
      <c r="A4" s="170" t="s">
        <v>1145</v>
      </c>
      <c r="B4" s="176"/>
      <c r="C4" s="116"/>
      <c r="D4" s="116"/>
      <c r="E4" s="116"/>
      <c r="F4" s="223" t="s">
        <v>2463</v>
      </c>
      <c r="G4" s="177" t="s">
        <v>38</v>
      </c>
      <c r="H4" s="178">
        <v>0</v>
      </c>
      <c r="I4" s="18">
        <v>0</v>
      </c>
      <c r="J4" s="224" t="s">
        <v>3795</v>
      </c>
      <c r="K4" s="179">
        <v>45372</v>
      </c>
      <c r="L4" s="176"/>
      <c r="M4" s="116"/>
      <c r="N4" s="116"/>
      <c r="O4" s="116"/>
      <c r="P4" s="116">
        <f t="shared" ref="P4:P14" si="0">L4+M4+N4+O4</f>
        <v>0</v>
      </c>
      <c r="Q4" s="223" t="s">
        <v>2463</v>
      </c>
      <c r="R4" s="177" t="s">
        <v>38</v>
      </c>
      <c r="S4" s="190"/>
      <c r="T4" s="158"/>
      <c r="U4" s="191">
        <f t="shared" ref="U4:U14" si="1">B4+C4+D4+E4+H4+I4+P4</f>
        <v>0</v>
      </c>
      <c r="V4" s="193">
        <v>45372</v>
      </c>
    </row>
    <row r="5" spans="1:22" x14ac:dyDescent="0.2">
      <c r="A5" s="170" t="s">
        <v>1146</v>
      </c>
      <c r="B5" s="176"/>
      <c r="C5" s="116"/>
      <c r="D5" s="116"/>
      <c r="E5" s="116"/>
      <c r="F5" s="223" t="s">
        <v>2463</v>
      </c>
      <c r="G5" s="177" t="s">
        <v>38</v>
      </c>
      <c r="H5" s="178">
        <v>0</v>
      </c>
      <c r="I5" s="18">
        <v>0</v>
      </c>
      <c r="J5" s="224" t="s">
        <v>3795</v>
      </c>
      <c r="K5" s="179">
        <v>45501</v>
      </c>
      <c r="L5" s="176"/>
      <c r="M5" s="116"/>
      <c r="N5" s="116"/>
      <c r="O5" s="116"/>
      <c r="P5" s="116">
        <f t="shared" si="0"/>
        <v>0</v>
      </c>
      <c r="Q5" s="223" t="s">
        <v>2463</v>
      </c>
      <c r="R5" s="177" t="s">
        <v>38</v>
      </c>
      <c r="S5" s="190"/>
      <c r="T5" s="158"/>
      <c r="U5" s="191">
        <f t="shared" si="1"/>
        <v>0</v>
      </c>
      <c r="V5" s="193">
        <v>45501</v>
      </c>
    </row>
    <row r="6" spans="1:22" x14ac:dyDescent="0.2">
      <c r="A6" s="170" t="s">
        <v>1147</v>
      </c>
      <c r="B6" s="178">
        <v>0</v>
      </c>
      <c r="C6" s="18">
        <v>9</v>
      </c>
      <c r="D6" s="116"/>
      <c r="E6" s="116"/>
      <c r="F6" s="224" t="s">
        <v>2448</v>
      </c>
      <c r="G6" s="179">
        <v>45499</v>
      </c>
      <c r="H6" s="178">
        <v>0</v>
      </c>
      <c r="I6" s="18">
        <v>0</v>
      </c>
      <c r="J6" s="224" t="s">
        <v>3795</v>
      </c>
      <c r="K6" s="179">
        <v>45513</v>
      </c>
      <c r="L6" s="186">
        <v>3</v>
      </c>
      <c r="M6" s="116"/>
      <c r="N6" s="116"/>
      <c r="O6" s="116"/>
      <c r="P6" s="116">
        <f t="shared" si="0"/>
        <v>3</v>
      </c>
      <c r="Q6" s="222" t="s">
        <v>2448</v>
      </c>
      <c r="R6" s="187">
        <v>45513</v>
      </c>
      <c r="S6" s="190">
        <f>0</f>
        <v>0</v>
      </c>
      <c r="T6" s="158">
        <f>0</f>
        <v>0</v>
      </c>
      <c r="U6" s="191">
        <f t="shared" si="1"/>
        <v>12</v>
      </c>
      <c r="V6" s="193">
        <v>45513</v>
      </c>
    </row>
    <row r="7" spans="1:22" x14ac:dyDescent="0.2">
      <c r="A7" s="170" t="s">
        <v>1148</v>
      </c>
      <c r="B7" s="178">
        <v>0</v>
      </c>
      <c r="C7" s="18">
        <v>4</v>
      </c>
      <c r="D7" s="116"/>
      <c r="E7" s="116"/>
      <c r="F7" s="224" t="s">
        <v>2448</v>
      </c>
      <c r="G7" s="179">
        <v>45499</v>
      </c>
      <c r="H7" s="178">
        <v>0</v>
      </c>
      <c r="I7" s="18">
        <v>0</v>
      </c>
      <c r="J7" s="224" t="s">
        <v>3795</v>
      </c>
      <c r="K7" s="179">
        <v>45515</v>
      </c>
      <c r="L7" s="176"/>
      <c r="M7" s="116"/>
      <c r="N7" s="116"/>
      <c r="O7" s="116"/>
      <c r="P7" s="116">
        <f t="shared" si="0"/>
        <v>0</v>
      </c>
      <c r="Q7" s="222" t="s">
        <v>3794</v>
      </c>
      <c r="R7" s="187">
        <v>45515</v>
      </c>
      <c r="S7" s="190">
        <f>0</f>
        <v>0</v>
      </c>
      <c r="T7" s="158">
        <f>0</f>
        <v>0</v>
      </c>
      <c r="U7" s="191">
        <f t="shared" si="1"/>
        <v>4</v>
      </c>
      <c r="V7" s="193">
        <v>45515</v>
      </c>
    </row>
    <row r="8" spans="1:22" x14ac:dyDescent="0.2">
      <c r="A8" s="170" t="s">
        <v>1149</v>
      </c>
      <c r="B8" s="178">
        <v>0</v>
      </c>
      <c r="C8" s="18">
        <v>16</v>
      </c>
      <c r="D8" s="116"/>
      <c r="E8" s="116"/>
      <c r="F8" s="224" t="s">
        <v>2448</v>
      </c>
      <c r="G8" s="179">
        <v>45499</v>
      </c>
      <c r="H8" s="178">
        <v>0</v>
      </c>
      <c r="I8" s="18">
        <v>0</v>
      </c>
      <c r="J8" s="224" t="s">
        <v>3795</v>
      </c>
      <c r="K8" s="179">
        <v>45517</v>
      </c>
      <c r="L8" s="176"/>
      <c r="M8" s="116"/>
      <c r="N8" s="116"/>
      <c r="O8" s="116"/>
      <c r="P8" s="116">
        <f t="shared" si="0"/>
        <v>0</v>
      </c>
      <c r="Q8" s="159" t="s">
        <v>3794</v>
      </c>
      <c r="R8" s="187">
        <v>45517</v>
      </c>
      <c r="S8" s="190">
        <f>0</f>
        <v>0</v>
      </c>
      <c r="T8" s="158">
        <f>0</f>
        <v>0</v>
      </c>
      <c r="U8" s="191">
        <f t="shared" si="1"/>
        <v>16</v>
      </c>
      <c r="V8" s="193">
        <v>45517</v>
      </c>
    </row>
    <row r="9" spans="1:22" x14ac:dyDescent="0.2">
      <c r="A9" s="170" t="s">
        <v>1150</v>
      </c>
      <c r="B9" s="178">
        <v>0</v>
      </c>
      <c r="C9" s="18">
        <v>6</v>
      </c>
      <c r="D9" s="116"/>
      <c r="E9" s="116"/>
      <c r="F9" s="224" t="s">
        <v>2448</v>
      </c>
      <c r="G9" s="179">
        <v>45511</v>
      </c>
      <c r="H9" s="178">
        <v>3</v>
      </c>
      <c r="I9" s="18">
        <v>0</v>
      </c>
      <c r="J9" s="224" t="s">
        <v>2448</v>
      </c>
      <c r="K9" s="179">
        <v>45524</v>
      </c>
      <c r="L9" s="176"/>
      <c r="M9" s="116"/>
      <c r="N9" s="116"/>
      <c r="O9" s="116"/>
      <c r="P9" s="116">
        <f t="shared" si="0"/>
        <v>0</v>
      </c>
      <c r="Q9" s="159" t="s">
        <v>3794</v>
      </c>
      <c r="R9" s="187">
        <v>45519</v>
      </c>
      <c r="S9" s="190">
        <v>0</v>
      </c>
      <c r="T9" s="158">
        <v>0</v>
      </c>
      <c r="U9" s="191">
        <f t="shared" si="1"/>
        <v>9</v>
      </c>
      <c r="V9" s="193">
        <v>45524</v>
      </c>
    </row>
    <row r="10" spans="1:22" x14ac:dyDescent="0.2">
      <c r="A10" s="170" t="s">
        <v>1151</v>
      </c>
      <c r="B10" s="178">
        <v>0</v>
      </c>
      <c r="C10" s="18">
        <v>23</v>
      </c>
      <c r="D10" s="116"/>
      <c r="E10" s="116"/>
      <c r="F10" s="224" t="s">
        <v>2448</v>
      </c>
      <c r="G10" s="179">
        <v>45541</v>
      </c>
      <c r="H10" s="178">
        <v>0</v>
      </c>
      <c r="I10" s="18">
        <v>0</v>
      </c>
      <c r="J10" s="224" t="s">
        <v>2448</v>
      </c>
      <c r="K10" s="179">
        <v>45541</v>
      </c>
      <c r="L10" s="176"/>
      <c r="M10" s="116"/>
      <c r="N10" s="116"/>
      <c r="O10" s="116"/>
      <c r="P10" s="116">
        <f t="shared" si="0"/>
        <v>0</v>
      </c>
      <c r="Q10" s="159" t="s">
        <v>3794</v>
      </c>
      <c r="R10" s="187">
        <v>45541</v>
      </c>
      <c r="S10" s="190">
        <v>0</v>
      </c>
      <c r="T10" s="158">
        <v>0</v>
      </c>
      <c r="U10" s="191">
        <f t="shared" si="1"/>
        <v>23</v>
      </c>
      <c r="V10" s="193">
        <v>45541</v>
      </c>
    </row>
    <row r="11" spans="1:22" x14ac:dyDescent="0.2">
      <c r="A11" s="170" t="s">
        <v>1152</v>
      </c>
      <c r="B11" s="178">
        <v>450</v>
      </c>
      <c r="C11" s="18">
        <v>2</v>
      </c>
      <c r="D11" s="116"/>
      <c r="E11" s="116"/>
      <c r="F11" s="224" t="s">
        <v>2448</v>
      </c>
      <c r="G11" s="179">
        <v>45571</v>
      </c>
      <c r="H11" s="178">
        <v>259</v>
      </c>
      <c r="I11" s="18">
        <v>0</v>
      </c>
      <c r="J11" s="224" t="s">
        <v>2448</v>
      </c>
      <c r="K11" s="179">
        <v>45621</v>
      </c>
      <c r="L11" s="178">
        <v>480</v>
      </c>
      <c r="M11" s="116"/>
      <c r="N11" s="116"/>
      <c r="O11" s="116"/>
      <c r="P11" s="18">
        <f t="shared" si="0"/>
        <v>480</v>
      </c>
      <c r="Q11" s="159" t="s">
        <v>2448</v>
      </c>
      <c r="R11" s="187">
        <v>45621</v>
      </c>
      <c r="S11" s="190">
        <f>0</f>
        <v>0</v>
      </c>
      <c r="T11" s="158">
        <f>8+14</f>
        <v>22</v>
      </c>
      <c r="U11" s="191">
        <f t="shared" si="1"/>
        <v>1191</v>
      </c>
      <c r="V11" s="193">
        <v>45621</v>
      </c>
    </row>
    <row r="12" spans="1:22" x14ac:dyDescent="0.2">
      <c r="A12" s="170" t="s">
        <v>1153</v>
      </c>
      <c r="B12" s="178">
        <v>450</v>
      </c>
      <c r="C12" s="18">
        <v>10</v>
      </c>
      <c r="D12" s="116"/>
      <c r="E12" s="116"/>
      <c r="F12" s="224" t="s">
        <v>2448</v>
      </c>
      <c r="G12" s="179">
        <v>45605</v>
      </c>
      <c r="H12" s="178">
        <v>513</v>
      </c>
      <c r="I12" s="18">
        <v>0</v>
      </c>
      <c r="J12" s="224"/>
      <c r="K12" s="179"/>
      <c r="L12" s="178">
        <v>480</v>
      </c>
      <c r="M12" s="116"/>
      <c r="N12" s="116"/>
      <c r="O12" s="116"/>
      <c r="P12" s="18">
        <f t="shared" si="0"/>
        <v>480</v>
      </c>
      <c r="Q12" s="159"/>
      <c r="R12" s="187"/>
      <c r="S12" s="190"/>
      <c r="T12" s="158"/>
      <c r="U12" s="191">
        <f t="shared" si="1"/>
        <v>1453</v>
      </c>
      <c r="V12" s="193"/>
    </row>
    <row r="13" spans="1:22" x14ac:dyDescent="0.2">
      <c r="A13" s="170" t="s">
        <v>1154</v>
      </c>
      <c r="B13" s="178">
        <v>450</v>
      </c>
      <c r="C13" s="18">
        <v>0</v>
      </c>
      <c r="D13" s="116"/>
      <c r="E13" s="116"/>
      <c r="F13" s="224" t="s">
        <v>2448</v>
      </c>
      <c r="G13" s="179">
        <v>45667</v>
      </c>
      <c r="H13" s="178">
        <v>487</v>
      </c>
      <c r="I13" s="18">
        <v>0</v>
      </c>
      <c r="J13" s="224"/>
      <c r="K13" s="179"/>
      <c r="L13" s="178">
        <v>480</v>
      </c>
      <c r="M13" s="116"/>
      <c r="N13" s="116"/>
      <c r="O13" s="116"/>
      <c r="P13" s="18">
        <f t="shared" si="0"/>
        <v>480</v>
      </c>
      <c r="Q13" s="159"/>
      <c r="R13" s="187"/>
      <c r="S13" s="190"/>
      <c r="T13" s="158"/>
      <c r="U13" s="191">
        <f t="shared" si="1"/>
        <v>1417</v>
      </c>
      <c r="V13" s="193"/>
    </row>
    <row r="14" spans="1:22" x14ac:dyDescent="0.2">
      <c r="A14" s="170" t="s">
        <v>1155</v>
      </c>
      <c r="B14" s="178">
        <v>750</v>
      </c>
      <c r="C14" s="18">
        <v>0</v>
      </c>
      <c r="D14" s="116"/>
      <c r="E14" s="116"/>
      <c r="F14" s="224" t="s">
        <v>2448</v>
      </c>
      <c r="G14" s="179">
        <v>45676</v>
      </c>
      <c r="H14" s="178">
        <v>513</v>
      </c>
      <c r="I14" s="18">
        <v>0</v>
      </c>
      <c r="J14" s="224" t="s">
        <v>2448</v>
      </c>
      <c r="K14" s="179">
        <v>45676</v>
      </c>
      <c r="L14" s="178">
        <v>800</v>
      </c>
      <c r="M14" s="116"/>
      <c r="N14" s="116"/>
      <c r="O14" s="116"/>
      <c r="P14" s="18">
        <f t="shared" si="0"/>
        <v>800</v>
      </c>
      <c r="Q14" s="159" t="s">
        <v>2448</v>
      </c>
      <c r="R14" s="187">
        <v>45676</v>
      </c>
      <c r="S14" s="190">
        <v>0</v>
      </c>
      <c r="T14" s="158">
        <v>0</v>
      </c>
      <c r="U14" s="191">
        <f t="shared" si="1"/>
        <v>2063</v>
      </c>
      <c r="V14" s="193"/>
    </row>
    <row r="15" spans="1:22" ht="12" thickBot="1" x14ac:dyDescent="0.25">
      <c r="A15" s="171" t="s">
        <v>2193</v>
      </c>
      <c r="B15" s="180">
        <f t="shared" ref="B15:T15" si="2">SUM(B3:B14)</f>
        <v>2100</v>
      </c>
      <c r="C15" s="165">
        <f t="shared" si="2"/>
        <v>70</v>
      </c>
      <c r="D15" s="165">
        <f t="shared" si="2"/>
        <v>0</v>
      </c>
      <c r="E15" s="165">
        <f>SUM(E3:E14)</f>
        <v>0</v>
      </c>
      <c r="F15" s="165"/>
      <c r="G15" s="181"/>
      <c r="H15" s="180">
        <f t="shared" si="2"/>
        <v>1775</v>
      </c>
      <c r="I15" s="165">
        <f t="shared" si="2"/>
        <v>0</v>
      </c>
      <c r="J15" s="165"/>
      <c r="K15" s="181"/>
      <c r="L15" s="188">
        <f t="shared" si="2"/>
        <v>2243</v>
      </c>
      <c r="M15" s="166">
        <f t="shared" si="2"/>
        <v>0</v>
      </c>
      <c r="N15" s="166">
        <f t="shared" si="2"/>
        <v>0</v>
      </c>
      <c r="O15" s="166">
        <f t="shared" si="2"/>
        <v>0</v>
      </c>
      <c r="P15" s="166">
        <f>SUM(P3:P14)</f>
        <v>2243</v>
      </c>
      <c r="Q15" s="167"/>
      <c r="R15" s="189"/>
      <c r="S15" s="192">
        <f t="shared" si="2"/>
        <v>0</v>
      </c>
      <c r="T15" s="168">
        <f t="shared" si="2"/>
        <v>22</v>
      </c>
      <c r="U15" s="169">
        <f>SUM(U3:U14)</f>
        <v>6188</v>
      </c>
      <c r="V15" s="194"/>
    </row>
    <row r="19" spans="4:5" x14ac:dyDescent="0.2">
      <c r="D19" s="115" t="s">
        <v>3091</v>
      </c>
    </row>
    <row r="21" spans="4:5" x14ac:dyDescent="0.2">
      <c r="D21" s="8" t="s">
        <v>3085</v>
      </c>
      <c r="E21" s="8">
        <v>480</v>
      </c>
    </row>
    <row r="23" spans="4:5" x14ac:dyDescent="0.2">
      <c r="D23" s="8" t="s">
        <v>1182</v>
      </c>
      <c r="E23" s="8">
        <v>138.34299999999999</v>
      </c>
    </row>
    <row r="24" spans="4:5" x14ac:dyDescent="0.2">
      <c r="D24" s="8" t="s">
        <v>1183</v>
      </c>
      <c r="E24" s="8">
        <v>137.42400000000001</v>
      </c>
    </row>
    <row r="26" spans="4:5" x14ac:dyDescent="0.2">
      <c r="D26" s="8" t="s">
        <v>3086</v>
      </c>
      <c r="E26" s="8">
        <f>TRUNC(E23/E24,4)</f>
        <v>1.0065999999999999</v>
      </c>
    </row>
    <row r="28" spans="4:5" x14ac:dyDescent="0.2">
      <c r="D28" s="8" t="s">
        <v>1185</v>
      </c>
      <c r="E28" s="8">
        <f>ROUND(E21*E26,0)</f>
        <v>483</v>
      </c>
    </row>
    <row r="29" spans="4:5" x14ac:dyDescent="0.2">
      <c r="D29" s="8" t="s">
        <v>3089</v>
      </c>
      <c r="E29" s="8">
        <f>E28-E21</f>
        <v>3</v>
      </c>
    </row>
    <row r="31" spans="4:5" x14ac:dyDescent="0.2">
      <c r="D31" s="8" t="s">
        <v>3087</v>
      </c>
      <c r="E31" s="8">
        <v>4</v>
      </c>
    </row>
    <row r="33" spans="4:5" x14ac:dyDescent="0.2">
      <c r="D33" s="8" t="s">
        <v>3088</v>
      </c>
      <c r="E33" s="8">
        <f>1.47%*E31</f>
        <v>5.8799999999999998E-2</v>
      </c>
    </row>
    <row r="35" spans="4:5" x14ac:dyDescent="0.2">
      <c r="D35" s="8" t="s">
        <v>1189</v>
      </c>
      <c r="E35" s="160">
        <f>ROUND(E28*E33,0)</f>
        <v>28</v>
      </c>
    </row>
    <row r="37" spans="4:5" x14ac:dyDescent="0.2">
      <c r="D37" s="12" t="s">
        <v>3090</v>
      </c>
      <c r="E37" s="160">
        <f>E21+E29+E35</f>
        <v>511</v>
      </c>
    </row>
  </sheetData>
  <mergeCells count="7">
    <mergeCell ref="A1:A2"/>
    <mergeCell ref="U1:U2"/>
    <mergeCell ref="R1:R2"/>
    <mergeCell ref="V1:V2"/>
    <mergeCell ref="S1:S2"/>
    <mergeCell ref="T1:T2"/>
    <mergeCell ref="Q1:Q2"/>
  </mergeCells>
  <dataValidations count="2">
    <dataValidation type="list" allowBlank="1" showInputMessage="1" showErrorMessage="1" sqref="Q3:Q14" xr:uid="{9534306D-EF37-4AB0-8849-8F28FD2B78BE}">
      <formula1>"No aplica,Por presentar,Presentada sin operación,Presentada sin pago,Presentada con pago,Pagada"</formula1>
    </dataValidation>
    <dataValidation type="list" allowBlank="1" showInputMessage="1" showErrorMessage="1" sqref="J3:J14 F3:F14" xr:uid="{3460248E-392E-4AEE-96A3-5AA2EA5AB04A}">
      <formula1>"No aplica,Por presentar,Presentada en ceros,Presentada sin pago,Presentada con pago,Pagada"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9EF58-AF5E-484D-B977-5FCE81548A03}">
  <dimension ref="A1:AF89"/>
  <sheetViews>
    <sheetView showGridLines="0" topLeftCell="I1" workbookViewId="0">
      <selection activeCell="Z19" sqref="Z19:Z89"/>
    </sheetView>
  </sheetViews>
  <sheetFormatPr baseColWidth="10" defaultColWidth="11.5703125" defaultRowHeight="11.25" outlineLevelRow="2" x14ac:dyDescent="0.2"/>
  <cols>
    <col min="1" max="1" width="10.5703125" style="8" hidden="1" customWidth="1"/>
    <col min="2" max="2" width="6.28515625" style="8" hidden="1" customWidth="1"/>
    <col min="3" max="3" width="7.140625" style="8" hidden="1" customWidth="1"/>
    <col min="4" max="4" width="7.28515625" style="8" hidden="1" customWidth="1"/>
    <col min="5" max="5" width="8" style="8" hidden="1" customWidth="1"/>
    <col min="6" max="6" width="11.28515625" style="8" hidden="1" customWidth="1"/>
    <col min="7" max="7" width="33.7109375" style="8" hidden="1" customWidth="1"/>
    <col min="8" max="8" width="16.7109375" style="8" hidden="1" customWidth="1"/>
    <col min="9" max="9" width="10.140625" style="8" bestFit="1" customWidth="1"/>
    <col min="10" max="10" width="8.85546875" style="8" customWidth="1"/>
    <col min="11" max="11" width="13.7109375" style="8" hidden="1" customWidth="1"/>
    <col min="12" max="12" width="25.7109375" style="8" hidden="1" customWidth="1"/>
    <col min="13" max="13" width="13.7109375" style="8" customWidth="1"/>
    <col min="14" max="14" width="25.7109375" style="8" customWidth="1"/>
    <col min="15" max="15" width="7" style="8" hidden="1" customWidth="1"/>
    <col min="16" max="16" width="7.85546875" style="8" hidden="1" customWidth="1"/>
    <col min="17" max="18" width="7.7109375" style="8" hidden="1" customWidth="1"/>
    <col min="19" max="19" width="8.5703125" style="8" hidden="1" customWidth="1"/>
    <col min="20" max="20" width="14.140625" style="8" customWidth="1"/>
    <col min="21" max="21" width="8.28515625" style="8" customWidth="1"/>
    <col min="22" max="22" width="11.42578125" style="8" customWidth="1"/>
    <col min="23" max="16384" width="11.5703125" style="8"/>
  </cols>
  <sheetData>
    <row r="1" spans="1:32" x14ac:dyDescent="0.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5" t="s">
        <v>1</v>
      </c>
      <c r="V1" s="6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2" s="12" customFormat="1" x14ac:dyDescent="0.2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18</v>
      </c>
      <c r="R2" s="9" t="s">
        <v>19</v>
      </c>
      <c r="S2" s="9" t="s">
        <v>20</v>
      </c>
      <c r="T2" s="9" t="s">
        <v>21</v>
      </c>
      <c r="U2" s="11" t="s">
        <v>22</v>
      </c>
      <c r="V2" s="11" t="s">
        <v>23</v>
      </c>
      <c r="W2" s="11" t="s">
        <v>24</v>
      </c>
      <c r="X2" s="11" t="s">
        <v>25</v>
      </c>
      <c r="Y2" s="11" t="s">
        <v>26</v>
      </c>
      <c r="Z2" s="11" t="s">
        <v>27</v>
      </c>
      <c r="AA2" s="11" t="s">
        <v>28</v>
      </c>
      <c r="AB2" s="11" t="s">
        <v>29</v>
      </c>
      <c r="AC2" s="11" t="s">
        <v>30</v>
      </c>
      <c r="AD2" s="11" t="s">
        <v>31</v>
      </c>
      <c r="AE2" s="11" t="s">
        <v>32</v>
      </c>
      <c r="AF2" s="11" t="s">
        <v>33</v>
      </c>
    </row>
    <row r="3" spans="1:32" hidden="1" outlineLevel="2" x14ac:dyDescent="0.2">
      <c r="A3" s="13" t="s">
        <v>831</v>
      </c>
      <c r="B3" s="13" t="s">
        <v>108</v>
      </c>
      <c r="C3" s="14" t="s">
        <v>43</v>
      </c>
      <c r="D3" s="13" t="s">
        <v>811</v>
      </c>
      <c r="E3" s="13" t="s">
        <v>779</v>
      </c>
      <c r="F3" s="13" t="s">
        <v>832</v>
      </c>
      <c r="G3" s="13" t="s">
        <v>833</v>
      </c>
      <c r="H3" s="13" t="s">
        <v>834</v>
      </c>
      <c r="I3" s="13" t="str">
        <f t="shared" ref="I3:I64" si="0">MID(H3,6,2)&amp;"-"&amp;LEFT(H3,4)</f>
        <v>01-2024</v>
      </c>
      <c r="J3" s="13" t="str">
        <f t="shared" ref="J3:J64" si="1">LEFT(H3,4)</f>
        <v>2024</v>
      </c>
      <c r="K3" s="13" t="s">
        <v>35</v>
      </c>
      <c r="L3" s="13" t="s">
        <v>36</v>
      </c>
      <c r="M3" s="13" t="s">
        <v>57</v>
      </c>
      <c r="N3" s="13" t="s">
        <v>135</v>
      </c>
      <c r="O3" s="13" t="s">
        <v>44</v>
      </c>
      <c r="P3" s="13" t="s">
        <v>37</v>
      </c>
      <c r="Q3" s="13" t="s">
        <v>45</v>
      </c>
      <c r="R3" s="13" t="s">
        <v>39</v>
      </c>
      <c r="S3" s="15">
        <v>1</v>
      </c>
      <c r="T3" s="13" t="s">
        <v>71</v>
      </c>
      <c r="U3" s="16" t="s">
        <v>835</v>
      </c>
      <c r="V3" s="17">
        <v>4639.84</v>
      </c>
      <c r="W3" s="18">
        <v>4639.84</v>
      </c>
      <c r="X3" s="18">
        <v>0</v>
      </c>
      <c r="Y3" s="18">
        <v>0</v>
      </c>
      <c r="Z3" s="18">
        <v>742.37</v>
      </c>
      <c r="AA3" s="18">
        <v>0</v>
      </c>
      <c r="AB3" s="18">
        <v>0</v>
      </c>
      <c r="AC3" s="18">
        <v>0</v>
      </c>
      <c r="AD3" s="18">
        <v>0</v>
      </c>
      <c r="AE3" s="18">
        <v>0</v>
      </c>
      <c r="AF3" s="18">
        <v>5382.21</v>
      </c>
    </row>
    <row r="4" spans="1:32" hidden="1" outlineLevel="2" x14ac:dyDescent="0.2">
      <c r="A4" s="13" t="s">
        <v>836</v>
      </c>
      <c r="B4" s="13" t="s">
        <v>108</v>
      </c>
      <c r="C4" s="14" t="s">
        <v>43</v>
      </c>
      <c r="D4" s="13" t="s">
        <v>811</v>
      </c>
      <c r="E4" s="13" t="s">
        <v>780</v>
      </c>
      <c r="F4" s="13" t="s">
        <v>837</v>
      </c>
      <c r="G4" s="13" t="s">
        <v>838</v>
      </c>
      <c r="H4" s="13" t="s">
        <v>839</v>
      </c>
      <c r="I4" s="13" t="str">
        <f t="shared" si="0"/>
        <v>01-2024</v>
      </c>
      <c r="J4" s="13" t="str">
        <f t="shared" si="1"/>
        <v>2024</v>
      </c>
      <c r="K4" s="13" t="s">
        <v>35</v>
      </c>
      <c r="L4" s="13" t="s">
        <v>36</v>
      </c>
      <c r="M4" s="13" t="s">
        <v>41</v>
      </c>
      <c r="N4" s="13" t="s">
        <v>128</v>
      </c>
      <c r="O4" s="13" t="s">
        <v>44</v>
      </c>
      <c r="P4" s="13" t="s">
        <v>37</v>
      </c>
      <c r="Q4" s="13" t="s">
        <v>45</v>
      </c>
      <c r="R4" s="13" t="s">
        <v>39</v>
      </c>
      <c r="S4" s="15">
        <v>1</v>
      </c>
      <c r="T4" s="13" t="s">
        <v>840</v>
      </c>
      <c r="U4" s="16" t="s">
        <v>841</v>
      </c>
      <c r="V4" s="17">
        <v>5700.56</v>
      </c>
      <c r="W4" s="18">
        <v>5700.56</v>
      </c>
      <c r="X4" s="18">
        <v>0</v>
      </c>
      <c r="Y4" s="18">
        <v>0</v>
      </c>
      <c r="Z4" s="18">
        <v>912.09</v>
      </c>
      <c r="AA4" s="18">
        <v>0</v>
      </c>
      <c r="AB4" s="18">
        <v>0</v>
      </c>
      <c r="AC4" s="18">
        <v>0</v>
      </c>
      <c r="AD4" s="18">
        <v>0</v>
      </c>
      <c r="AE4" s="18">
        <v>0</v>
      </c>
      <c r="AF4" s="18">
        <v>6612.6500000000005</v>
      </c>
    </row>
    <row r="5" spans="1:32" hidden="1" outlineLevel="2" x14ac:dyDescent="0.2">
      <c r="A5" s="13" t="s">
        <v>842</v>
      </c>
      <c r="B5" s="13" t="s">
        <v>108</v>
      </c>
      <c r="C5" s="14" t="s">
        <v>43</v>
      </c>
      <c r="D5" s="13" t="s">
        <v>811</v>
      </c>
      <c r="E5" s="13" t="s">
        <v>781</v>
      </c>
      <c r="F5" s="13" t="s">
        <v>843</v>
      </c>
      <c r="G5" s="13" t="s">
        <v>844</v>
      </c>
      <c r="H5" s="13" t="s">
        <v>845</v>
      </c>
      <c r="I5" s="13" t="str">
        <f t="shared" si="0"/>
        <v>01-2024</v>
      </c>
      <c r="J5" s="13" t="str">
        <f t="shared" si="1"/>
        <v>2024</v>
      </c>
      <c r="K5" s="13" t="s">
        <v>35</v>
      </c>
      <c r="L5" s="13" t="s">
        <v>36</v>
      </c>
      <c r="M5" s="13" t="s">
        <v>817</v>
      </c>
      <c r="N5" s="13" t="s">
        <v>825</v>
      </c>
      <c r="O5" s="13" t="s">
        <v>51</v>
      </c>
      <c r="P5" s="13" t="s">
        <v>52</v>
      </c>
      <c r="Q5" s="13" t="s">
        <v>45</v>
      </c>
      <c r="R5" s="13" t="s">
        <v>39</v>
      </c>
      <c r="S5" s="15">
        <v>1</v>
      </c>
      <c r="T5" s="13" t="s">
        <v>846</v>
      </c>
      <c r="U5" s="16" t="s">
        <v>847</v>
      </c>
      <c r="V5" s="17">
        <v>659</v>
      </c>
      <c r="W5" s="18">
        <v>659</v>
      </c>
      <c r="X5" s="18">
        <v>0</v>
      </c>
      <c r="Y5" s="18">
        <v>0</v>
      </c>
      <c r="Z5" s="18">
        <v>105.44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764.44</v>
      </c>
    </row>
    <row r="6" spans="1:32" hidden="1" outlineLevel="2" x14ac:dyDescent="0.2">
      <c r="A6" s="13" t="s">
        <v>848</v>
      </c>
      <c r="B6" s="13" t="s">
        <v>108</v>
      </c>
      <c r="C6" s="14" t="s">
        <v>43</v>
      </c>
      <c r="D6" s="13" t="s">
        <v>811</v>
      </c>
      <c r="E6" s="13" t="s">
        <v>782</v>
      </c>
      <c r="F6" s="13" t="s">
        <v>849</v>
      </c>
      <c r="G6" s="13" t="s">
        <v>850</v>
      </c>
      <c r="H6" s="13" t="s">
        <v>851</v>
      </c>
      <c r="I6" s="13" t="str">
        <f t="shared" si="0"/>
        <v>01-2024</v>
      </c>
      <c r="J6" s="13" t="str">
        <f t="shared" si="1"/>
        <v>2024</v>
      </c>
      <c r="K6" s="13" t="s">
        <v>35</v>
      </c>
      <c r="L6" s="13" t="s">
        <v>36</v>
      </c>
      <c r="M6" s="13" t="s">
        <v>820</v>
      </c>
      <c r="N6" s="13" t="s">
        <v>821</v>
      </c>
      <c r="O6" s="13" t="s">
        <v>51</v>
      </c>
      <c r="P6" s="13" t="s">
        <v>52</v>
      </c>
      <c r="Q6" s="13" t="s">
        <v>45</v>
      </c>
      <c r="R6" s="13" t="s">
        <v>39</v>
      </c>
      <c r="S6" s="15">
        <v>1</v>
      </c>
      <c r="T6" s="13" t="s">
        <v>852</v>
      </c>
      <c r="U6" s="16" t="s">
        <v>853</v>
      </c>
      <c r="V6" s="17">
        <v>626.04999999999995</v>
      </c>
      <c r="W6" s="18">
        <v>626.04999999999995</v>
      </c>
      <c r="X6" s="18">
        <v>0</v>
      </c>
      <c r="Y6" s="18">
        <v>0</v>
      </c>
      <c r="Z6" s="18">
        <v>100.17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726.21999999999991</v>
      </c>
    </row>
    <row r="7" spans="1:32" hidden="1" outlineLevel="2" x14ac:dyDescent="0.2">
      <c r="A7" s="13" t="s">
        <v>854</v>
      </c>
      <c r="B7" s="13" t="s">
        <v>108</v>
      </c>
      <c r="C7" s="14" t="s">
        <v>43</v>
      </c>
      <c r="D7" s="13" t="s">
        <v>811</v>
      </c>
      <c r="E7" s="13" t="s">
        <v>783</v>
      </c>
      <c r="F7" s="13" t="s">
        <v>855</v>
      </c>
      <c r="G7" s="13" t="s">
        <v>856</v>
      </c>
      <c r="H7" s="13" t="s">
        <v>857</v>
      </c>
      <c r="I7" s="13" t="str">
        <f t="shared" si="0"/>
        <v>01-2024</v>
      </c>
      <c r="J7" s="13" t="str">
        <f t="shared" si="1"/>
        <v>2024</v>
      </c>
      <c r="K7" s="13" t="s">
        <v>35</v>
      </c>
      <c r="L7" s="13" t="s">
        <v>36</v>
      </c>
      <c r="M7" s="13" t="s">
        <v>820</v>
      </c>
      <c r="N7" s="13" t="s">
        <v>821</v>
      </c>
      <c r="O7" s="13" t="s">
        <v>44</v>
      </c>
      <c r="P7" s="13" t="s">
        <v>58</v>
      </c>
      <c r="Q7" s="13" t="s">
        <v>45</v>
      </c>
      <c r="R7" s="13" t="s">
        <v>39</v>
      </c>
      <c r="S7" s="15">
        <v>1</v>
      </c>
      <c r="T7" s="13" t="s">
        <v>858</v>
      </c>
      <c r="U7" s="16" t="s">
        <v>859</v>
      </c>
      <c r="V7" s="17">
        <v>32.950000000000003</v>
      </c>
      <c r="W7" s="18">
        <v>32.950000000000003</v>
      </c>
      <c r="X7" s="18">
        <v>0</v>
      </c>
      <c r="Y7" s="18">
        <v>0</v>
      </c>
      <c r="Z7" s="18">
        <v>5.27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38.22</v>
      </c>
    </row>
    <row r="8" spans="1:32" hidden="1" outlineLevel="2" x14ac:dyDescent="0.2">
      <c r="A8" s="13" t="s">
        <v>860</v>
      </c>
      <c r="B8" s="13" t="s">
        <v>108</v>
      </c>
      <c r="C8" s="14" t="s">
        <v>43</v>
      </c>
      <c r="D8" s="13" t="s">
        <v>811</v>
      </c>
      <c r="E8" s="13" t="s">
        <v>784</v>
      </c>
      <c r="F8" s="13" t="s">
        <v>861</v>
      </c>
      <c r="G8" s="13" t="s">
        <v>862</v>
      </c>
      <c r="H8" s="13" t="s">
        <v>863</v>
      </c>
      <c r="I8" s="13" t="str">
        <f t="shared" si="0"/>
        <v>01-2024</v>
      </c>
      <c r="J8" s="13" t="str">
        <f t="shared" si="1"/>
        <v>2024</v>
      </c>
      <c r="K8" s="13" t="s">
        <v>35</v>
      </c>
      <c r="L8" s="13" t="s">
        <v>36</v>
      </c>
      <c r="M8" s="13" t="s">
        <v>57</v>
      </c>
      <c r="N8" s="13" t="s">
        <v>135</v>
      </c>
      <c r="O8" s="13" t="s">
        <v>44</v>
      </c>
      <c r="P8" s="13" t="s">
        <v>37</v>
      </c>
      <c r="Q8" s="13" t="s">
        <v>45</v>
      </c>
      <c r="R8" s="13" t="s">
        <v>39</v>
      </c>
      <c r="S8" s="15">
        <v>1</v>
      </c>
      <c r="T8" s="13" t="s">
        <v>71</v>
      </c>
      <c r="U8" s="16" t="s">
        <v>864</v>
      </c>
      <c r="V8" s="17">
        <v>3599.44</v>
      </c>
      <c r="W8" s="18">
        <v>3599.44</v>
      </c>
      <c r="X8" s="18">
        <v>0</v>
      </c>
      <c r="Y8" s="18">
        <v>0</v>
      </c>
      <c r="Z8" s="18">
        <v>575.91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4175.3500000000004</v>
      </c>
    </row>
    <row r="9" spans="1:32" hidden="1" outlineLevel="2" x14ac:dyDescent="0.2">
      <c r="A9" s="13" t="s">
        <v>865</v>
      </c>
      <c r="B9" s="13" t="s">
        <v>108</v>
      </c>
      <c r="C9" s="14" t="s">
        <v>43</v>
      </c>
      <c r="D9" s="13" t="s">
        <v>811</v>
      </c>
      <c r="E9" s="13" t="s">
        <v>785</v>
      </c>
      <c r="F9" s="13" t="s">
        <v>866</v>
      </c>
      <c r="G9" s="13" t="s">
        <v>867</v>
      </c>
      <c r="H9" s="13" t="s">
        <v>868</v>
      </c>
      <c r="I9" s="13" t="str">
        <f t="shared" si="0"/>
        <v>01-2024</v>
      </c>
      <c r="J9" s="13" t="str">
        <f t="shared" si="1"/>
        <v>2024</v>
      </c>
      <c r="K9" s="13" t="s">
        <v>35</v>
      </c>
      <c r="L9" s="13" t="s">
        <v>36</v>
      </c>
      <c r="M9" s="13" t="s">
        <v>813</v>
      </c>
      <c r="N9" s="13" t="s">
        <v>822</v>
      </c>
      <c r="O9" s="13" t="s">
        <v>51</v>
      </c>
      <c r="P9" s="13" t="s">
        <v>52</v>
      </c>
      <c r="Q9" s="13" t="s">
        <v>45</v>
      </c>
      <c r="R9" s="13" t="s">
        <v>39</v>
      </c>
      <c r="S9" s="15">
        <v>1</v>
      </c>
      <c r="T9" s="13" t="s">
        <v>869</v>
      </c>
      <c r="U9" s="16" t="s">
        <v>53</v>
      </c>
      <c r="V9" s="17">
        <v>10000</v>
      </c>
      <c r="W9" s="18">
        <v>10000</v>
      </c>
      <c r="X9" s="18">
        <v>0</v>
      </c>
      <c r="Y9" s="18">
        <v>0</v>
      </c>
      <c r="Z9" s="18">
        <v>1600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11600</v>
      </c>
    </row>
    <row r="10" spans="1:32" hidden="1" outlineLevel="2" x14ac:dyDescent="0.2">
      <c r="A10" s="13" t="s">
        <v>870</v>
      </c>
      <c r="B10" s="13" t="s">
        <v>108</v>
      </c>
      <c r="C10" s="14" t="s">
        <v>43</v>
      </c>
      <c r="D10" s="13" t="s">
        <v>811</v>
      </c>
      <c r="E10" s="13" t="s">
        <v>786</v>
      </c>
      <c r="F10" s="13" t="s">
        <v>871</v>
      </c>
      <c r="G10" s="13" t="s">
        <v>872</v>
      </c>
      <c r="H10" s="13" t="s">
        <v>873</v>
      </c>
      <c r="I10" s="13" t="str">
        <f t="shared" si="0"/>
        <v>01-2024</v>
      </c>
      <c r="J10" s="13" t="str">
        <f t="shared" si="1"/>
        <v>2024</v>
      </c>
      <c r="K10" s="13" t="s">
        <v>35</v>
      </c>
      <c r="L10" s="13" t="s">
        <v>36</v>
      </c>
      <c r="M10" s="13" t="s">
        <v>813</v>
      </c>
      <c r="N10" s="13" t="s">
        <v>822</v>
      </c>
      <c r="O10" s="13" t="s">
        <v>51</v>
      </c>
      <c r="P10" s="13" t="s">
        <v>52</v>
      </c>
      <c r="Q10" s="13" t="s">
        <v>45</v>
      </c>
      <c r="R10" s="13" t="s">
        <v>39</v>
      </c>
      <c r="S10" s="15">
        <v>1</v>
      </c>
      <c r="T10" s="13" t="s">
        <v>874</v>
      </c>
      <c r="U10" s="16" t="s">
        <v>102</v>
      </c>
      <c r="V10" s="17">
        <v>5000</v>
      </c>
      <c r="W10" s="18">
        <v>5000</v>
      </c>
      <c r="X10" s="18">
        <v>0</v>
      </c>
      <c r="Y10" s="18">
        <v>0</v>
      </c>
      <c r="Z10" s="18">
        <v>800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v>5800</v>
      </c>
    </row>
    <row r="11" spans="1:32" hidden="1" outlineLevel="2" x14ac:dyDescent="0.2">
      <c r="A11" s="13" t="s">
        <v>875</v>
      </c>
      <c r="B11" s="13" t="s">
        <v>108</v>
      </c>
      <c r="C11" s="14" t="s">
        <v>43</v>
      </c>
      <c r="D11" s="13" t="s">
        <v>811</v>
      </c>
      <c r="E11" s="13" t="s">
        <v>787</v>
      </c>
      <c r="F11" s="13" t="s">
        <v>876</v>
      </c>
      <c r="G11" s="13" t="s">
        <v>877</v>
      </c>
      <c r="H11" s="13" t="s">
        <v>878</v>
      </c>
      <c r="I11" s="13" t="str">
        <f t="shared" si="0"/>
        <v>01-2024</v>
      </c>
      <c r="J11" s="13" t="str">
        <f t="shared" si="1"/>
        <v>2024</v>
      </c>
      <c r="K11" s="13" t="s">
        <v>35</v>
      </c>
      <c r="L11" s="13" t="s">
        <v>36</v>
      </c>
      <c r="M11" s="13" t="s">
        <v>93</v>
      </c>
      <c r="N11" s="13" t="s">
        <v>94</v>
      </c>
      <c r="O11" s="13" t="s">
        <v>44</v>
      </c>
      <c r="P11" s="13" t="s">
        <v>37</v>
      </c>
      <c r="Q11" s="13" t="s">
        <v>45</v>
      </c>
      <c r="R11" s="13" t="s">
        <v>39</v>
      </c>
      <c r="S11" s="15">
        <v>1</v>
      </c>
      <c r="T11" s="13" t="s">
        <v>829</v>
      </c>
      <c r="U11" s="16" t="s">
        <v>828</v>
      </c>
      <c r="V11" s="17">
        <v>4310.34</v>
      </c>
      <c r="W11" s="18">
        <v>4310.34</v>
      </c>
      <c r="X11" s="18">
        <v>0</v>
      </c>
      <c r="Y11" s="18">
        <v>0</v>
      </c>
      <c r="Z11" s="18">
        <v>689.66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18">
        <v>5000</v>
      </c>
    </row>
    <row r="12" spans="1:32" hidden="1" outlineLevel="2" x14ac:dyDescent="0.2">
      <c r="A12" s="13" t="s">
        <v>879</v>
      </c>
      <c r="B12" s="13" t="s">
        <v>108</v>
      </c>
      <c r="C12" s="14" t="s">
        <v>43</v>
      </c>
      <c r="D12" s="13" t="s">
        <v>811</v>
      </c>
      <c r="E12" s="13" t="s">
        <v>788</v>
      </c>
      <c r="F12" s="13" t="s">
        <v>880</v>
      </c>
      <c r="G12" s="13" t="s">
        <v>881</v>
      </c>
      <c r="H12" s="13" t="s">
        <v>882</v>
      </c>
      <c r="I12" s="13" t="str">
        <f t="shared" si="0"/>
        <v>01-2024</v>
      </c>
      <c r="J12" s="13" t="str">
        <f t="shared" si="1"/>
        <v>2024</v>
      </c>
      <c r="K12" s="13" t="s">
        <v>35</v>
      </c>
      <c r="L12" s="13" t="s">
        <v>36</v>
      </c>
      <c r="M12" s="13" t="s">
        <v>826</v>
      </c>
      <c r="N12" s="13" t="s">
        <v>827</v>
      </c>
      <c r="O12" s="13" t="s">
        <v>44</v>
      </c>
      <c r="P12" s="13" t="s">
        <v>37</v>
      </c>
      <c r="Q12" s="13" t="s">
        <v>45</v>
      </c>
      <c r="R12" s="13" t="s">
        <v>39</v>
      </c>
      <c r="S12" s="15">
        <v>1</v>
      </c>
      <c r="T12" s="13" t="s">
        <v>883</v>
      </c>
      <c r="U12" s="16" t="s">
        <v>884</v>
      </c>
      <c r="V12" s="17">
        <v>9535.15</v>
      </c>
      <c r="W12" s="18">
        <v>9535.15</v>
      </c>
      <c r="X12" s="18">
        <v>0</v>
      </c>
      <c r="Y12" s="18">
        <v>0</v>
      </c>
      <c r="Z12" s="18">
        <v>1525.62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11060.77</v>
      </c>
    </row>
    <row r="13" spans="1:32" hidden="1" outlineLevel="2" x14ac:dyDescent="0.2">
      <c r="A13" s="13" t="s">
        <v>885</v>
      </c>
      <c r="B13" s="13" t="s">
        <v>108</v>
      </c>
      <c r="C13" s="14" t="s">
        <v>43</v>
      </c>
      <c r="D13" s="13" t="s">
        <v>811</v>
      </c>
      <c r="E13" s="13" t="s">
        <v>789</v>
      </c>
      <c r="F13" s="13" t="s">
        <v>886</v>
      </c>
      <c r="G13" s="13" t="s">
        <v>887</v>
      </c>
      <c r="H13" s="13" t="s">
        <v>888</v>
      </c>
      <c r="I13" s="13" t="str">
        <f t="shared" si="0"/>
        <v>01-2024</v>
      </c>
      <c r="J13" s="13" t="str">
        <f t="shared" si="1"/>
        <v>2024</v>
      </c>
      <c r="K13" s="13" t="s">
        <v>35</v>
      </c>
      <c r="L13" s="13" t="s">
        <v>36</v>
      </c>
      <c r="M13" s="13" t="s">
        <v>889</v>
      </c>
      <c r="N13" s="13" t="s">
        <v>890</v>
      </c>
      <c r="O13" s="13" t="s">
        <v>44</v>
      </c>
      <c r="P13" s="13" t="s">
        <v>37</v>
      </c>
      <c r="Q13" s="13" t="s">
        <v>45</v>
      </c>
      <c r="R13" s="13" t="s">
        <v>39</v>
      </c>
      <c r="S13" s="15">
        <v>1</v>
      </c>
      <c r="T13" s="13" t="s">
        <v>891</v>
      </c>
      <c r="U13" s="16" t="s">
        <v>892</v>
      </c>
      <c r="V13" s="17">
        <v>5864</v>
      </c>
      <c r="W13" s="18">
        <v>5864</v>
      </c>
      <c r="X13" s="18">
        <v>0</v>
      </c>
      <c r="Y13" s="18">
        <v>0</v>
      </c>
      <c r="Z13" s="18">
        <v>938.24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6802.24</v>
      </c>
    </row>
    <row r="14" spans="1:32" hidden="1" outlineLevel="2" x14ac:dyDescent="0.2">
      <c r="A14" s="13" t="s">
        <v>893</v>
      </c>
      <c r="B14" s="13" t="s">
        <v>108</v>
      </c>
      <c r="C14" s="14" t="s">
        <v>43</v>
      </c>
      <c r="D14" s="13" t="s">
        <v>811</v>
      </c>
      <c r="E14" s="13" t="s">
        <v>790</v>
      </c>
      <c r="F14" s="13" t="s">
        <v>894</v>
      </c>
      <c r="G14" s="13" t="s">
        <v>895</v>
      </c>
      <c r="H14" s="13" t="s">
        <v>896</v>
      </c>
      <c r="I14" s="13" t="str">
        <f t="shared" si="0"/>
        <v>01-2024</v>
      </c>
      <c r="J14" s="13" t="str">
        <f t="shared" si="1"/>
        <v>2024</v>
      </c>
      <c r="K14" s="13" t="s">
        <v>35</v>
      </c>
      <c r="L14" s="13" t="s">
        <v>36</v>
      </c>
      <c r="M14" s="13" t="s">
        <v>826</v>
      </c>
      <c r="N14" s="13" t="s">
        <v>827</v>
      </c>
      <c r="O14" s="13" t="s">
        <v>44</v>
      </c>
      <c r="P14" s="13" t="s">
        <v>37</v>
      </c>
      <c r="Q14" s="13" t="s">
        <v>45</v>
      </c>
      <c r="R14" s="13" t="s">
        <v>39</v>
      </c>
      <c r="S14" s="15">
        <v>1</v>
      </c>
      <c r="T14" s="13" t="s">
        <v>897</v>
      </c>
      <c r="U14" s="16" t="s">
        <v>42</v>
      </c>
      <c r="V14" s="17">
        <v>2000</v>
      </c>
      <c r="W14" s="18">
        <v>2000</v>
      </c>
      <c r="X14" s="18">
        <v>0</v>
      </c>
      <c r="Y14" s="18">
        <v>0</v>
      </c>
      <c r="Z14" s="18">
        <v>320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2320</v>
      </c>
    </row>
    <row r="15" spans="1:32" hidden="1" outlineLevel="2" x14ac:dyDescent="0.2">
      <c r="A15" s="13" t="s">
        <v>898</v>
      </c>
      <c r="B15" s="13" t="s">
        <v>108</v>
      </c>
      <c r="C15" s="14" t="s">
        <v>761</v>
      </c>
      <c r="D15" s="13" t="s">
        <v>815</v>
      </c>
      <c r="E15" s="13" t="s">
        <v>775</v>
      </c>
      <c r="F15" s="13" t="s">
        <v>899</v>
      </c>
      <c r="G15" s="13" t="s">
        <v>900</v>
      </c>
      <c r="H15" s="13" t="s">
        <v>901</v>
      </c>
      <c r="I15" s="13" t="str">
        <f t="shared" si="0"/>
        <v>01-2024</v>
      </c>
      <c r="J15" s="13" t="str">
        <f t="shared" si="1"/>
        <v>2024</v>
      </c>
      <c r="K15" s="13" t="s">
        <v>35</v>
      </c>
      <c r="L15" s="13" t="s">
        <v>36</v>
      </c>
      <c r="M15" s="13" t="s">
        <v>817</v>
      </c>
      <c r="N15" s="13" t="s">
        <v>825</v>
      </c>
      <c r="O15" s="13" t="s">
        <v>34</v>
      </c>
      <c r="P15" s="13" t="s">
        <v>34</v>
      </c>
      <c r="Q15" s="13" t="s">
        <v>766</v>
      </c>
      <c r="R15" s="13" t="s">
        <v>767</v>
      </c>
      <c r="S15" s="15">
        <v>0</v>
      </c>
      <c r="T15" s="13" t="s">
        <v>768</v>
      </c>
      <c r="U15" s="16" t="s">
        <v>769</v>
      </c>
      <c r="V15" s="17">
        <v>0</v>
      </c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</row>
    <row r="16" spans="1:32" hidden="1" outlineLevel="2" x14ac:dyDescent="0.2">
      <c r="A16" s="13" t="s">
        <v>902</v>
      </c>
      <c r="B16" s="13" t="s">
        <v>108</v>
      </c>
      <c r="C16" s="14" t="s">
        <v>761</v>
      </c>
      <c r="D16" s="13" t="s">
        <v>815</v>
      </c>
      <c r="E16" s="13" t="s">
        <v>40</v>
      </c>
      <c r="F16" s="13" t="s">
        <v>903</v>
      </c>
      <c r="G16" s="13" t="s">
        <v>904</v>
      </c>
      <c r="H16" s="13" t="s">
        <v>905</v>
      </c>
      <c r="I16" s="13" t="str">
        <f t="shared" si="0"/>
        <v>01-2024</v>
      </c>
      <c r="J16" s="13" t="str">
        <f t="shared" si="1"/>
        <v>2024</v>
      </c>
      <c r="K16" s="13" t="s">
        <v>35</v>
      </c>
      <c r="L16" s="13" t="s">
        <v>36</v>
      </c>
      <c r="M16" s="13" t="s">
        <v>820</v>
      </c>
      <c r="N16" s="13" t="s">
        <v>821</v>
      </c>
      <c r="O16" s="13" t="s">
        <v>34</v>
      </c>
      <c r="P16" s="13" t="s">
        <v>34</v>
      </c>
      <c r="Q16" s="13" t="s">
        <v>766</v>
      </c>
      <c r="R16" s="13" t="s">
        <v>767</v>
      </c>
      <c r="S16" s="15">
        <v>0</v>
      </c>
      <c r="T16" s="13" t="s">
        <v>768</v>
      </c>
      <c r="U16" s="16" t="s">
        <v>769</v>
      </c>
      <c r="V16" s="17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</row>
    <row r="17" spans="1:32" hidden="1" outlineLevel="2" x14ac:dyDescent="0.2">
      <c r="A17" s="13" t="s">
        <v>906</v>
      </c>
      <c r="B17" s="13" t="s">
        <v>108</v>
      </c>
      <c r="C17" s="14" t="s">
        <v>761</v>
      </c>
      <c r="D17" s="13" t="s">
        <v>815</v>
      </c>
      <c r="E17" s="13" t="s">
        <v>776</v>
      </c>
      <c r="F17" s="13" t="s">
        <v>907</v>
      </c>
      <c r="G17" s="13" t="s">
        <v>908</v>
      </c>
      <c r="H17" s="13" t="s">
        <v>909</v>
      </c>
      <c r="I17" s="13" t="str">
        <f t="shared" si="0"/>
        <v>01-2024</v>
      </c>
      <c r="J17" s="13" t="str">
        <f t="shared" si="1"/>
        <v>2024</v>
      </c>
      <c r="K17" s="13" t="s">
        <v>35</v>
      </c>
      <c r="L17" s="13" t="s">
        <v>36</v>
      </c>
      <c r="M17" s="13" t="s">
        <v>813</v>
      </c>
      <c r="N17" s="13" t="s">
        <v>822</v>
      </c>
      <c r="O17" s="13" t="s">
        <v>34</v>
      </c>
      <c r="P17" s="13" t="s">
        <v>34</v>
      </c>
      <c r="Q17" s="13" t="s">
        <v>766</v>
      </c>
      <c r="R17" s="13" t="s">
        <v>767</v>
      </c>
      <c r="S17" s="15">
        <v>0</v>
      </c>
      <c r="T17" s="13" t="s">
        <v>768</v>
      </c>
      <c r="U17" s="16" t="s">
        <v>769</v>
      </c>
      <c r="V17" s="17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</row>
    <row r="18" spans="1:32" hidden="1" outlineLevel="2" x14ac:dyDescent="0.2">
      <c r="A18" s="13" t="s">
        <v>910</v>
      </c>
      <c r="B18" s="13" t="s">
        <v>108</v>
      </c>
      <c r="C18" s="14" t="s">
        <v>761</v>
      </c>
      <c r="D18" s="13" t="s">
        <v>815</v>
      </c>
      <c r="E18" s="13" t="s">
        <v>777</v>
      </c>
      <c r="F18" s="13" t="s">
        <v>911</v>
      </c>
      <c r="G18" s="13" t="s">
        <v>912</v>
      </c>
      <c r="H18" s="13" t="s">
        <v>913</v>
      </c>
      <c r="I18" s="13" t="str">
        <f t="shared" si="0"/>
        <v>01-2024</v>
      </c>
      <c r="J18" s="13" t="str">
        <f t="shared" si="1"/>
        <v>2024</v>
      </c>
      <c r="K18" s="13" t="s">
        <v>35</v>
      </c>
      <c r="L18" s="13" t="s">
        <v>36</v>
      </c>
      <c r="M18" s="13" t="s">
        <v>813</v>
      </c>
      <c r="N18" s="13" t="s">
        <v>822</v>
      </c>
      <c r="O18" s="13" t="s">
        <v>34</v>
      </c>
      <c r="P18" s="13" t="s">
        <v>34</v>
      </c>
      <c r="Q18" s="13" t="s">
        <v>766</v>
      </c>
      <c r="R18" s="13" t="s">
        <v>767</v>
      </c>
      <c r="S18" s="15">
        <v>0</v>
      </c>
      <c r="T18" s="13" t="s">
        <v>768</v>
      </c>
      <c r="U18" s="16" t="s">
        <v>769</v>
      </c>
      <c r="V18" s="17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</row>
    <row r="19" spans="1:32" outlineLevel="1" collapsed="1" x14ac:dyDescent="0.2">
      <c r="A19" s="13"/>
      <c r="B19" s="13"/>
      <c r="C19" s="14"/>
      <c r="D19" s="13"/>
      <c r="E19" s="13"/>
      <c r="F19" s="13"/>
      <c r="G19" s="13"/>
      <c r="H19" s="13"/>
      <c r="I19" s="77" t="s">
        <v>2194</v>
      </c>
      <c r="J19" s="13"/>
      <c r="K19" s="13"/>
      <c r="L19" s="13"/>
      <c r="M19" s="13"/>
      <c r="N19" s="13"/>
      <c r="O19" s="13"/>
      <c r="P19" s="13"/>
      <c r="Q19" s="13"/>
      <c r="R19" s="13"/>
      <c r="S19" s="15"/>
      <c r="T19" s="13"/>
      <c r="U19" s="16"/>
      <c r="V19" s="87">
        <f t="shared" ref="V19:AF19" si="2">SUBTOTAL(9,V3:V18)</f>
        <v>51967.330000000009</v>
      </c>
      <c r="W19" s="18">
        <f t="shared" si="2"/>
        <v>51967.330000000009</v>
      </c>
      <c r="X19" s="18">
        <f t="shared" si="2"/>
        <v>0</v>
      </c>
      <c r="Y19" s="18">
        <f t="shared" si="2"/>
        <v>0</v>
      </c>
      <c r="Z19" s="18">
        <f t="shared" si="2"/>
        <v>8314.77</v>
      </c>
      <c r="AA19" s="18">
        <f t="shared" si="2"/>
        <v>0</v>
      </c>
      <c r="AB19" s="18">
        <f t="shared" si="2"/>
        <v>0</v>
      </c>
      <c r="AC19" s="18">
        <f t="shared" si="2"/>
        <v>0</v>
      </c>
      <c r="AD19" s="18">
        <f t="shared" si="2"/>
        <v>0</v>
      </c>
      <c r="AE19" s="18">
        <f t="shared" si="2"/>
        <v>0</v>
      </c>
      <c r="AF19" s="18">
        <f t="shared" si="2"/>
        <v>60282.1</v>
      </c>
    </row>
    <row r="20" spans="1:32" hidden="1" outlineLevel="2" x14ac:dyDescent="0.2">
      <c r="A20" s="13" t="s">
        <v>914</v>
      </c>
      <c r="B20" s="13" t="s">
        <v>108</v>
      </c>
      <c r="C20" s="14" t="s">
        <v>43</v>
      </c>
      <c r="D20" s="13" t="s">
        <v>811</v>
      </c>
      <c r="E20" s="13" t="s">
        <v>76</v>
      </c>
      <c r="F20" s="13" t="s">
        <v>915</v>
      </c>
      <c r="G20" s="13" t="s">
        <v>916</v>
      </c>
      <c r="H20" s="13" t="s">
        <v>917</v>
      </c>
      <c r="I20" s="13" t="str">
        <f t="shared" si="0"/>
        <v>02-2024</v>
      </c>
      <c r="J20" s="13" t="str">
        <f t="shared" si="1"/>
        <v>2024</v>
      </c>
      <c r="K20" s="13" t="s">
        <v>35</v>
      </c>
      <c r="L20" s="13" t="s">
        <v>36</v>
      </c>
      <c r="M20" s="13" t="s">
        <v>918</v>
      </c>
      <c r="N20" s="13" t="s">
        <v>919</v>
      </c>
      <c r="O20" s="13" t="s">
        <v>44</v>
      </c>
      <c r="P20" s="13" t="s">
        <v>37</v>
      </c>
      <c r="Q20" s="13" t="s">
        <v>45</v>
      </c>
      <c r="R20" s="13" t="s">
        <v>39</v>
      </c>
      <c r="S20" s="15">
        <v>1</v>
      </c>
      <c r="T20" s="13" t="s">
        <v>920</v>
      </c>
      <c r="U20" s="16" t="s">
        <v>47</v>
      </c>
      <c r="V20" s="87">
        <v>6000</v>
      </c>
      <c r="W20" s="18">
        <v>6000</v>
      </c>
      <c r="X20" s="18">
        <v>0</v>
      </c>
      <c r="Y20" s="18">
        <v>0</v>
      </c>
      <c r="Z20" s="18">
        <v>960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6960</v>
      </c>
    </row>
    <row r="21" spans="1:32" hidden="1" outlineLevel="2" x14ac:dyDescent="0.2">
      <c r="A21" s="13" t="s">
        <v>921</v>
      </c>
      <c r="B21" s="13" t="s">
        <v>108</v>
      </c>
      <c r="C21" s="14" t="s">
        <v>43</v>
      </c>
      <c r="D21" s="13" t="s">
        <v>811</v>
      </c>
      <c r="E21" s="13" t="s">
        <v>791</v>
      </c>
      <c r="F21" s="13" t="s">
        <v>922</v>
      </c>
      <c r="G21" s="13" t="s">
        <v>923</v>
      </c>
      <c r="H21" s="13" t="s">
        <v>924</v>
      </c>
      <c r="I21" s="13" t="str">
        <f t="shared" si="0"/>
        <v>02-2024</v>
      </c>
      <c r="J21" s="13" t="str">
        <f t="shared" si="1"/>
        <v>2024</v>
      </c>
      <c r="K21" s="13" t="s">
        <v>35</v>
      </c>
      <c r="L21" s="13" t="s">
        <v>36</v>
      </c>
      <c r="M21" s="13" t="s">
        <v>819</v>
      </c>
      <c r="N21" s="13" t="s">
        <v>824</v>
      </c>
      <c r="O21" s="13" t="s">
        <v>51</v>
      </c>
      <c r="P21" s="13" t="s">
        <v>52</v>
      </c>
      <c r="Q21" s="13" t="s">
        <v>45</v>
      </c>
      <c r="R21" s="13" t="s">
        <v>39</v>
      </c>
      <c r="S21" s="15">
        <v>1</v>
      </c>
      <c r="T21" s="13" t="s">
        <v>925</v>
      </c>
      <c r="U21" s="16" t="s">
        <v>926</v>
      </c>
      <c r="V21" s="87">
        <v>5600</v>
      </c>
      <c r="W21" s="18">
        <v>5600</v>
      </c>
      <c r="X21" s="18">
        <v>0</v>
      </c>
      <c r="Y21" s="18">
        <v>0</v>
      </c>
      <c r="Z21" s="18">
        <v>896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6496</v>
      </c>
    </row>
    <row r="22" spans="1:32" hidden="1" outlineLevel="2" x14ac:dyDescent="0.2">
      <c r="A22" s="13" t="s">
        <v>927</v>
      </c>
      <c r="B22" s="13" t="s">
        <v>108</v>
      </c>
      <c r="C22" s="14" t="s">
        <v>43</v>
      </c>
      <c r="D22" s="13" t="s">
        <v>811</v>
      </c>
      <c r="E22" s="13" t="s">
        <v>792</v>
      </c>
      <c r="F22" s="13" t="s">
        <v>928</v>
      </c>
      <c r="G22" s="13" t="s">
        <v>929</v>
      </c>
      <c r="H22" s="13" t="s">
        <v>930</v>
      </c>
      <c r="I22" s="13" t="str">
        <f t="shared" si="0"/>
        <v>02-2024</v>
      </c>
      <c r="J22" s="13" t="str">
        <f t="shared" si="1"/>
        <v>2024</v>
      </c>
      <c r="K22" s="13" t="s">
        <v>35</v>
      </c>
      <c r="L22" s="13" t="s">
        <v>36</v>
      </c>
      <c r="M22" s="13" t="s">
        <v>41</v>
      </c>
      <c r="N22" s="13" t="s">
        <v>128</v>
      </c>
      <c r="O22" s="13" t="s">
        <v>44</v>
      </c>
      <c r="P22" s="13" t="s">
        <v>37</v>
      </c>
      <c r="Q22" s="13" t="s">
        <v>45</v>
      </c>
      <c r="R22" s="13" t="s">
        <v>39</v>
      </c>
      <c r="S22" s="15">
        <v>1</v>
      </c>
      <c r="T22" s="13" t="s">
        <v>931</v>
      </c>
      <c r="U22" s="16" t="s">
        <v>841</v>
      </c>
      <c r="V22" s="87">
        <v>5700.56</v>
      </c>
      <c r="W22" s="18">
        <v>5700.56</v>
      </c>
      <c r="X22" s="18">
        <v>0</v>
      </c>
      <c r="Y22" s="18">
        <v>0</v>
      </c>
      <c r="Z22" s="18">
        <v>912.09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6612.6500000000005</v>
      </c>
    </row>
    <row r="23" spans="1:32" hidden="1" outlineLevel="2" x14ac:dyDescent="0.2">
      <c r="A23" s="13" t="s">
        <v>932</v>
      </c>
      <c r="B23" s="13" t="s">
        <v>108</v>
      </c>
      <c r="C23" s="14" t="s">
        <v>43</v>
      </c>
      <c r="D23" s="13" t="s">
        <v>811</v>
      </c>
      <c r="E23" s="13" t="s">
        <v>793</v>
      </c>
      <c r="F23" s="13" t="s">
        <v>933</v>
      </c>
      <c r="G23" s="13" t="s">
        <v>934</v>
      </c>
      <c r="H23" s="13" t="s">
        <v>935</v>
      </c>
      <c r="I23" s="13" t="str">
        <f t="shared" si="0"/>
        <v>02-2024</v>
      </c>
      <c r="J23" s="13" t="str">
        <f t="shared" si="1"/>
        <v>2024</v>
      </c>
      <c r="K23" s="13" t="s">
        <v>35</v>
      </c>
      <c r="L23" s="13" t="s">
        <v>36</v>
      </c>
      <c r="M23" s="13" t="s">
        <v>918</v>
      </c>
      <c r="N23" s="13" t="s">
        <v>919</v>
      </c>
      <c r="O23" s="13" t="s">
        <v>44</v>
      </c>
      <c r="P23" s="13" t="s">
        <v>37</v>
      </c>
      <c r="Q23" s="13" t="s">
        <v>45</v>
      </c>
      <c r="R23" s="13" t="s">
        <v>39</v>
      </c>
      <c r="S23" s="15">
        <v>1</v>
      </c>
      <c r="T23" s="13" t="s">
        <v>936</v>
      </c>
      <c r="U23" s="16" t="s">
        <v>47</v>
      </c>
      <c r="V23" s="87">
        <v>6000</v>
      </c>
      <c r="W23" s="18">
        <v>6000</v>
      </c>
      <c r="X23" s="18">
        <v>0</v>
      </c>
      <c r="Y23" s="18">
        <v>0</v>
      </c>
      <c r="Z23" s="18">
        <v>960</v>
      </c>
      <c r="AA23" s="18">
        <v>0</v>
      </c>
      <c r="AB23" s="18">
        <v>0</v>
      </c>
      <c r="AC23" s="18">
        <v>0</v>
      </c>
      <c r="AD23" s="18">
        <v>0</v>
      </c>
      <c r="AE23" s="18">
        <v>0</v>
      </c>
      <c r="AF23" s="18">
        <v>6960</v>
      </c>
    </row>
    <row r="24" spans="1:32" hidden="1" outlineLevel="2" x14ac:dyDescent="0.2">
      <c r="A24" s="13" t="s">
        <v>937</v>
      </c>
      <c r="B24" s="13" t="s">
        <v>108</v>
      </c>
      <c r="C24" s="14" t="s">
        <v>43</v>
      </c>
      <c r="D24" s="13" t="s">
        <v>811</v>
      </c>
      <c r="E24" s="13" t="s">
        <v>794</v>
      </c>
      <c r="F24" s="13" t="s">
        <v>938</v>
      </c>
      <c r="G24" s="13" t="s">
        <v>939</v>
      </c>
      <c r="H24" s="13" t="s">
        <v>940</v>
      </c>
      <c r="I24" s="13" t="str">
        <f t="shared" si="0"/>
        <v>02-2024</v>
      </c>
      <c r="J24" s="13" t="str">
        <f t="shared" si="1"/>
        <v>2024</v>
      </c>
      <c r="K24" s="13" t="s">
        <v>35</v>
      </c>
      <c r="L24" s="13" t="s">
        <v>36</v>
      </c>
      <c r="M24" s="13" t="s">
        <v>918</v>
      </c>
      <c r="N24" s="13" t="s">
        <v>919</v>
      </c>
      <c r="O24" s="13" t="s">
        <v>44</v>
      </c>
      <c r="P24" s="13" t="s">
        <v>37</v>
      </c>
      <c r="Q24" s="13" t="s">
        <v>45</v>
      </c>
      <c r="R24" s="13" t="s">
        <v>39</v>
      </c>
      <c r="S24" s="15">
        <v>1</v>
      </c>
      <c r="T24" s="13" t="s">
        <v>941</v>
      </c>
      <c r="U24" s="16" t="s">
        <v>812</v>
      </c>
      <c r="V24" s="87">
        <v>4500</v>
      </c>
      <c r="W24" s="18">
        <v>4500</v>
      </c>
      <c r="X24" s="18">
        <v>0</v>
      </c>
      <c r="Y24" s="18">
        <v>0</v>
      </c>
      <c r="Z24" s="18">
        <v>720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5220</v>
      </c>
    </row>
    <row r="25" spans="1:32" hidden="1" outlineLevel="2" x14ac:dyDescent="0.2">
      <c r="A25" s="13" t="s">
        <v>942</v>
      </c>
      <c r="B25" s="13" t="s">
        <v>108</v>
      </c>
      <c r="C25" s="14" t="s">
        <v>43</v>
      </c>
      <c r="D25" s="13" t="s">
        <v>811</v>
      </c>
      <c r="E25" s="13" t="s">
        <v>85</v>
      </c>
      <c r="F25" s="13" t="s">
        <v>943</v>
      </c>
      <c r="G25" s="13" t="s">
        <v>944</v>
      </c>
      <c r="H25" s="13" t="s">
        <v>945</v>
      </c>
      <c r="I25" s="13" t="str">
        <f t="shared" si="0"/>
        <v>02-2024</v>
      </c>
      <c r="J25" s="13" t="str">
        <f t="shared" si="1"/>
        <v>2024</v>
      </c>
      <c r="K25" s="13" t="s">
        <v>35</v>
      </c>
      <c r="L25" s="13" t="s">
        <v>36</v>
      </c>
      <c r="M25" s="13" t="s">
        <v>918</v>
      </c>
      <c r="N25" s="13" t="s">
        <v>919</v>
      </c>
      <c r="O25" s="13" t="s">
        <v>44</v>
      </c>
      <c r="P25" s="13" t="s">
        <v>37</v>
      </c>
      <c r="Q25" s="13" t="s">
        <v>45</v>
      </c>
      <c r="R25" s="13" t="s">
        <v>39</v>
      </c>
      <c r="S25" s="15">
        <v>1</v>
      </c>
      <c r="T25" s="13" t="s">
        <v>946</v>
      </c>
      <c r="U25" s="16" t="s">
        <v>812</v>
      </c>
      <c r="V25" s="87">
        <v>4500</v>
      </c>
      <c r="W25" s="18">
        <v>4500</v>
      </c>
      <c r="X25" s="18">
        <v>0</v>
      </c>
      <c r="Y25" s="18">
        <v>0</v>
      </c>
      <c r="Z25" s="18">
        <v>720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5220</v>
      </c>
    </row>
    <row r="26" spans="1:32" hidden="1" outlineLevel="2" x14ac:dyDescent="0.2">
      <c r="A26" s="13" t="s">
        <v>947</v>
      </c>
      <c r="B26" s="13" t="s">
        <v>108</v>
      </c>
      <c r="C26" s="14" t="s">
        <v>43</v>
      </c>
      <c r="D26" s="13" t="s">
        <v>811</v>
      </c>
      <c r="E26" s="13" t="s">
        <v>795</v>
      </c>
      <c r="F26" s="13" t="s">
        <v>948</v>
      </c>
      <c r="G26" s="13" t="s">
        <v>949</v>
      </c>
      <c r="H26" s="13" t="s">
        <v>950</v>
      </c>
      <c r="I26" s="13" t="str">
        <f t="shared" si="0"/>
        <v>02-2024</v>
      </c>
      <c r="J26" s="13" t="str">
        <f t="shared" si="1"/>
        <v>2024</v>
      </c>
      <c r="K26" s="13" t="s">
        <v>35</v>
      </c>
      <c r="L26" s="13" t="s">
        <v>36</v>
      </c>
      <c r="M26" s="13" t="s">
        <v>918</v>
      </c>
      <c r="N26" s="13" t="s">
        <v>919</v>
      </c>
      <c r="O26" s="13" t="s">
        <v>44</v>
      </c>
      <c r="P26" s="13" t="s">
        <v>37</v>
      </c>
      <c r="Q26" s="13" t="s">
        <v>45</v>
      </c>
      <c r="R26" s="13" t="s">
        <v>39</v>
      </c>
      <c r="S26" s="15">
        <v>1</v>
      </c>
      <c r="T26" s="13" t="s">
        <v>951</v>
      </c>
      <c r="U26" s="16" t="s">
        <v>812</v>
      </c>
      <c r="V26" s="87">
        <v>4500</v>
      </c>
      <c r="W26" s="18">
        <v>4500</v>
      </c>
      <c r="X26" s="18">
        <v>0</v>
      </c>
      <c r="Y26" s="18">
        <v>0</v>
      </c>
      <c r="Z26" s="18">
        <v>720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5220</v>
      </c>
    </row>
    <row r="27" spans="1:32" hidden="1" outlineLevel="2" x14ac:dyDescent="0.2">
      <c r="A27" s="13" t="s">
        <v>952</v>
      </c>
      <c r="B27" s="13" t="s">
        <v>108</v>
      </c>
      <c r="C27" s="14" t="s">
        <v>43</v>
      </c>
      <c r="D27" s="13" t="s">
        <v>811</v>
      </c>
      <c r="E27" s="13" t="s">
        <v>122</v>
      </c>
      <c r="F27" s="13" t="s">
        <v>953</v>
      </c>
      <c r="G27" s="13" t="s">
        <v>954</v>
      </c>
      <c r="H27" s="13" t="s">
        <v>955</v>
      </c>
      <c r="I27" s="13" t="str">
        <f t="shared" si="0"/>
        <v>02-2024</v>
      </c>
      <c r="J27" s="13" t="str">
        <f t="shared" si="1"/>
        <v>2024</v>
      </c>
      <c r="K27" s="13" t="s">
        <v>35</v>
      </c>
      <c r="L27" s="13" t="s">
        <v>36</v>
      </c>
      <c r="M27" s="13" t="s">
        <v>918</v>
      </c>
      <c r="N27" s="13" t="s">
        <v>919</v>
      </c>
      <c r="O27" s="13" t="s">
        <v>44</v>
      </c>
      <c r="P27" s="13" t="s">
        <v>37</v>
      </c>
      <c r="Q27" s="13" t="s">
        <v>45</v>
      </c>
      <c r="R27" s="13" t="s">
        <v>39</v>
      </c>
      <c r="S27" s="15">
        <v>1</v>
      </c>
      <c r="T27" s="13" t="s">
        <v>956</v>
      </c>
      <c r="U27" s="16" t="s">
        <v>816</v>
      </c>
      <c r="V27" s="87">
        <v>4000</v>
      </c>
      <c r="W27" s="18">
        <v>4000</v>
      </c>
      <c r="X27" s="18">
        <v>0</v>
      </c>
      <c r="Y27" s="18">
        <v>0</v>
      </c>
      <c r="Z27" s="18">
        <v>640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4640</v>
      </c>
    </row>
    <row r="28" spans="1:32" hidden="1" outlineLevel="2" x14ac:dyDescent="0.2">
      <c r="A28" s="13" t="s">
        <v>957</v>
      </c>
      <c r="B28" s="13" t="s">
        <v>108</v>
      </c>
      <c r="C28" s="14" t="s">
        <v>43</v>
      </c>
      <c r="D28" s="13" t="s">
        <v>811</v>
      </c>
      <c r="E28" s="13" t="s">
        <v>796</v>
      </c>
      <c r="F28" s="13" t="s">
        <v>958</v>
      </c>
      <c r="G28" s="13" t="s">
        <v>959</v>
      </c>
      <c r="H28" s="13" t="s">
        <v>960</v>
      </c>
      <c r="I28" s="13" t="str">
        <f t="shared" si="0"/>
        <v>02-2024</v>
      </c>
      <c r="J28" s="13" t="str">
        <f t="shared" si="1"/>
        <v>2024</v>
      </c>
      <c r="K28" s="13" t="s">
        <v>35</v>
      </c>
      <c r="L28" s="13" t="s">
        <v>36</v>
      </c>
      <c r="M28" s="13" t="s">
        <v>813</v>
      </c>
      <c r="N28" s="13" t="s">
        <v>822</v>
      </c>
      <c r="O28" s="13" t="s">
        <v>51</v>
      </c>
      <c r="P28" s="13" t="s">
        <v>52</v>
      </c>
      <c r="Q28" s="13" t="s">
        <v>45</v>
      </c>
      <c r="R28" s="13" t="s">
        <v>39</v>
      </c>
      <c r="S28" s="15">
        <v>1</v>
      </c>
      <c r="T28" s="13" t="s">
        <v>961</v>
      </c>
      <c r="U28" s="16" t="s">
        <v>962</v>
      </c>
      <c r="V28" s="87">
        <v>265</v>
      </c>
      <c r="W28" s="18">
        <v>265</v>
      </c>
      <c r="X28" s="18">
        <v>0</v>
      </c>
      <c r="Y28" s="18">
        <v>0</v>
      </c>
      <c r="Z28" s="18">
        <v>42.4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307.39999999999998</v>
      </c>
    </row>
    <row r="29" spans="1:32" hidden="1" outlineLevel="2" x14ac:dyDescent="0.2">
      <c r="A29" s="13" t="s">
        <v>963</v>
      </c>
      <c r="B29" s="13" t="s">
        <v>108</v>
      </c>
      <c r="C29" s="14" t="s">
        <v>43</v>
      </c>
      <c r="D29" s="13" t="s">
        <v>811</v>
      </c>
      <c r="E29" s="13" t="s">
        <v>797</v>
      </c>
      <c r="F29" s="13" t="s">
        <v>964</v>
      </c>
      <c r="G29" s="13" t="s">
        <v>965</v>
      </c>
      <c r="H29" s="13" t="s">
        <v>966</v>
      </c>
      <c r="I29" s="13" t="str">
        <f t="shared" si="0"/>
        <v>02-2024</v>
      </c>
      <c r="J29" s="13" t="str">
        <f t="shared" si="1"/>
        <v>2024</v>
      </c>
      <c r="K29" s="13" t="s">
        <v>35</v>
      </c>
      <c r="L29" s="13" t="s">
        <v>36</v>
      </c>
      <c r="M29" s="13" t="s">
        <v>813</v>
      </c>
      <c r="N29" s="13" t="s">
        <v>822</v>
      </c>
      <c r="O29" s="13" t="s">
        <v>51</v>
      </c>
      <c r="P29" s="13" t="s">
        <v>52</v>
      </c>
      <c r="Q29" s="13" t="s">
        <v>45</v>
      </c>
      <c r="R29" s="13" t="s">
        <v>39</v>
      </c>
      <c r="S29" s="15">
        <v>1</v>
      </c>
      <c r="T29" s="13" t="s">
        <v>967</v>
      </c>
      <c r="U29" s="16" t="s">
        <v>53</v>
      </c>
      <c r="V29" s="87">
        <v>10000</v>
      </c>
      <c r="W29" s="18">
        <v>10000</v>
      </c>
      <c r="X29" s="18">
        <v>0</v>
      </c>
      <c r="Y29" s="18">
        <v>0</v>
      </c>
      <c r="Z29" s="18">
        <v>1600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11600</v>
      </c>
    </row>
    <row r="30" spans="1:32" hidden="1" outlineLevel="2" x14ac:dyDescent="0.2">
      <c r="A30" s="13" t="s">
        <v>968</v>
      </c>
      <c r="B30" s="13" t="s">
        <v>108</v>
      </c>
      <c r="C30" s="14" t="s">
        <v>43</v>
      </c>
      <c r="D30" s="13" t="s">
        <v>811</v>
      </c>
      <c r="E30" s="13" t="s">
        <v>798</v>
      </c>
      <c r="F30" s="13" t="s">
        <v>969</v>
      </c>
      <c r="G30" s="13" t="s">
        <v>970</v>
      </c>
      <c r="H30" s="13" t="s">
        <v>971</v>
      </c>
      <c r="I30" s="13" t="str">
        <f t="shared" si="0"/>
        <v>02-2024</v>
      </c>
      <c r="J30" s="13" t="str">
        <f t="shared" si="1"/>
        <v>2024</v>
      </c>
      <c r="K30" s="13" t="s">
        <v>35</v>
      </c>
      <c r="L30" s="13" t="s">
        <v>36</v>
      </c>
      <c r="M30" s="13" t="s">
        <v>813</v>
      </c>
      <c r="N30" s="13" t="s">
        <v>822</v>
      </c>
      <c r="O30" s="13" t="s">
        <v>51</v>
      </c>
      <c r="P30" s="13" t="s">
        <v>52</v>
      </c>
      <c r="Q30" s="13" t="s">
        <v>45</v>
      </c>
      <c r="R30" s="13" t="s">
        <v>39</v>
      </c>
      <c r="S30" s="15">
        <v>1</v>
      </c>
      <c r="T30" s="13" t="s">
        <v>972</v>
      </c>
      <c r="U30" s="16" t="s">
        <v>102</v>
      </c>
      <c r="V30" s="87">
        <v>5000</v>
      </c>
      <c r="W30" s="18">
        <v>5000</v>
      </c>
      <c r="X30" s="18">
        <v>0</v>
      </c>
      <c r="Y30" s="18">
        <v>0</v>
      </c>
      <c r="Z30" s="18">
        <v>800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5800</v>
      </c>
    </row>
    <row r="31" spans="1:32" hidden="1" outlineLevel="2" x14ac:dyDescent="0.2">
      <c r="A31" s="13" t="s">
        <v>973</v>
      </c>
      <c r="B31" s="13" t="s">
        <v>108</v>
      </c>
      <c r="C31" s="14" t="s">
        <v>43</v>
      </c>
      <c r="D31" s="13" t="s">
        <v>811</v>
      </c>
      <c r="E31" s="13" t="s">
        <v>799</v>
      </c>
      <c r="F31" s="13" t="s">
        <v>974</v>
      </c>
      <c r="G31" s="13" t="s">
        <v>975</v>
      </c>
      <c r="H31" s="13" t="s">
        <v>976</v>
      </c>
      <c r="I31" s="13" t="str">
        <f t="shared" si="0"/>
        <v>02-2024</v>
      </c>
      <c r="J31" s="13" t="str">
        <f t="shared" si="1"/>
        <v>2024</v>
      </c>
      <c r="K31" s="13" t="s">
        <v>35</v>
      </c>
      <c r="L31" s="13" t="s">
        <v>36</v>
      </c>
      <c r="M31" s="13" t="s">
        <v>918</v>
      </c>
      <c r="N31" s="13" t="s">
        <v>919</v>
      </c>
      <c r="O31" s="13" t="s">
        <v>44</v>
      </c>
      <c r="P31" s="13" t="s">
        <v>37</v>
      </c>
      <c r="Q31" s="13" t="s">
        <v>45</v>
      </c>
      <c r="R31" s="13" t="s">
        <v>39</v>
      </c>
      <c r="S31" s="15">
        <v>1</v>
      </c>
      <c r="T31" s="13" t="s">
        <v>977</v>
      </c>
      <c r="U31" s="16" t="s">
        <v>102</v>
      </c>
      <c r="V31" s="87">
        <v>5000</v>
      </c>
      <c r="W31" s="18">
        <v>5000</v>
      </c>
      <c r="X31" s="18">
        <v>0</v>
      </c>
      <c r="Y31" s="18">
        <v>0</v>
      </c>
      <c r="Z31" s="18">
        <v>800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5800</v>
      </c>
    </row>
    <row r="32" spans="1:32" hidden="1" outlineLevel="2" x14ac:dyDescent="0.2">
      <c r="A32" s="13" t="s">
        <v>978</v>
      </c>
      <c r="B32" s="13" t="s">
        <v>108</v>
      </c>
      <c r="C32" s="14" t="s">
        <v>43</v>
      </c>
      <c r="D32" s="13" t="s">
        <v>811</v>
      </c>
      <c r="E32" s="13" t="s">
        <v>77</v>
      </c>
      <c r="F32" s="13" t="s">
        <v>979</v>
      </c>
      <c r="G32" s="13" t="s">
        <v>980</v>
      </c>
      <c r="H32" s="13" t="s">
        <v>981</v>
      </c>
      <c r="I32" s="13" t="str">
        <f t="shared" si="0"/>
        <v>02-2024</v>
      </c>
      <c r="J32" s="13" t="str">
        <f t="shared" si="1"/>
        <v>2024</v>
      </c>
      <c r="K32" s="13" t="s">
        <v>35</v>
      </c>
      <c r="L32" s="13" t="s">
        <v>36</v>
      </c>
      <c r="M32" s="13" t="s">
        <v>918</v>
      </c>
      <c r="N32" s="13" t="s">
        <v>919</v>
      </c>
      <c r="O32" s="13" t="s">
        <v>44</v>
      </c>
      <c r="P32" s="13" t="s">
        <v>37</v>
      </c>
      <c r="Q32" s="13" t="s">
        <v>45</v>
      </c>
      <c r="R32" s="13" t="s">
        <v>39</v>
      </c>
      <c r="S32" s="15">
        <v>1</v>
      </c>
      <c r="T32" s="13" t="s">
        <v>982</v>
      </c>
      <c r="U32" s="16" t="s">
        <v>814</v>
      </c>
      <c r="V32" s="87">
        <v>3000</v>
      </c>
      <c r="W32" s="18">
        <v>3000</v>
      </c>
      <c r="X32" s="18">
        <v>0</v>
      </c>
      <c r="Y32" s="18">
        <v>0</v>
      </c>
      <c r="Z32" s="18">
        <v>480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3480</v>
      </c>
    </row>
    <row r="33" spans="1:32" hidden="1" outlineLevel="2" x14ac:dyDescent="0.2">
      <c r="A33" s="13" t="s">
        <v>983</v>
      </c>
      <c r="B33" s="13" t="s">
        <v>108</v>
      </c>
      <c r="C33" s="14" t="s">
        <v>761</v>
      </c>
      <c r="D33" s="13" t="s">
        <v>815</v>
      </c>
      <c r="E33" s="13" t="s">
        <v>121</v>
      </c>
      <c r="F33" s="13" t="s">
        <v>984</v>
      </c>
      <c r="G33" s="13" t="s">
        <v>985</v>
      </c>
      <c r="H33" s="13" t="s">
        <v>986</v>
      </c>
      <c r="I33" s="13" t="str">
        <f t="shared" si="0"/>
        <v>02-2024</v>
      </c>
      <c r="J33" s="13" t="str">
        <f t="shared" si="1"/>
        <v>2024</v>
      </c>
      <c r="K33" s="13" t="s">
        <v>35</v>
      </c>
      <c r="L33" s="13" t="s">
        <v>36</v>
      </c>
      <c r="M33" s="13" t="s">
        <v>819</v>
      </c>
      <c r="N33" s="13" t="s">
        <v>824</v>
      </c>
      <c r="O33" s="13" t="s">
        <v>34</v>
      </c>
      <c r="P33" s="13" t="s">
        <v>34</v>
      </c>
      <c r="Q33" s="13" t="s">
        <v>766</v>
      </c>
      <c r="R33" s="13" t="s">
        <v>767</v>
      </c>
      <c r="S33" s="15">
        <v>0</v>
      </c>
      <c r="T33" s="13" t="s">
        <v>768</v>
      </c>
      <c r="U33" s="16" t="s">
        <v>769</v>
      </c>
      <c r="V33" s="87">
        <v>0</v>
      </c>
      <c r="W33" s="18">
        <v>0</v>
      </c>
      <c r="X33" s="18">
        <v>0</v>
      </c>
      <c r="Y33" s="18">
        <v>0</v>
      </c>
      <c r="Z33" s="18">
        <v>0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0</v>
      </c>
    </row>
    <row r="34" spans="1:32" outlineLevel="1" collapsed="1" x14ac:dyDescent="0.2">
      <c r="A34" s="13"/>
      <c r="B34" s="13"/>
      <c r="C34" s="14"/>
      <c r="D34" s="13"/>
      <c r="E34" s="13"/>
      <c r="F34" s="13"/>
      <c r="G34" s="13"/>
      <c r="H34" s="13"/>
      <c r="I34" s="77" t="s">
        <v>2195</v>
      </c>
      <c r="J34" s="13"/>
      <c r="K34" s="13"/>
      <c r="L34" s="13"/>
      <c r="M34" s="13"/>
      <c r="N34" s="13"/>
      <c r="O34" s="13"/>
      <c r="P34" s="13"/>
      <c r="Q34" s="13"/>
      <c r="R34" s="13"/>
      <c r="S34" s="15"/>
      <c r="T34" s="13"/>
      <c r="U34" s="16"/>
      <c r="V34" s="87">
        <f t="shared" ref="V34:AF34" si="3">SUBTOTAL(9,V20:V33)</f>
        <v>64065.56</v>
      </c>
      <c r="W34" s="18">
        <f t="shared" si="3"/>
        <v>64065.56</v>
      </c>
      <c r="X34" s="18">
        <f t="shared" si="3"/>
        <v>0</v>
      </c>
      <c r="Y34" s="18">
        <f t="shared" si="3"/>
        <v>0</v>
      </c>
      <c r="Z34" s="18">
        <f t="shared" si="3"/>
        <v>10250.49</v>
      </c>
      <c r="AA34" s="18">
        <f t="shared" si="3"/>
        <v>0</v>
      </c>
      <c r="AB34" s="18">
        <f t="shared" si="3"/>
        <v>0</v>
      </c>
      <c r="AC34" s="18">
        <f t="shared" si="3"/>
        <v>0</v>
      </c>
      <c r="AD34" s="18">
        <f t="shared" si="3"/>
        <v>0</v>
      </c>
      <c r="AE34" s="18">
        <f t="shared" si="3"/>
        <v>0</v>
      </c>
      <c r="AF34" s="18">
        <f t="shared" si="3"/>
        <v>74316.05</v>
      </c>
    </row>
    <row r="35" spans="1:32" hidden="1" outlineLevel="2" x14ac:dyDescent="0.2">
      <c r="A35" s="13" t="s">
        <v>987</v>
      </c>
      <c r="B35" s="13" t="s">
        <v>108</v>
      </c>
      <c r="C35" s="14" t="s">
        <v>43</v>
      </c>
      <c r="D35" s="13" t="s">
        <v>811</v>
      </c>
      <c r="E35" s="13" t="s">
        <v>800</v>
      </c>
      <c r="F35" s="13" t="s">
        <v>988</v>
      </c>
      <c r="G35" s="13" t="s">
        <v>989</v>
      </c>
      <c r="H35" s="13" t="s">
        <v>990</v>
      </c>
      <c r="I35" s="13" t="str">
        <f t="shared" si="0"/>
        <v>03-2024</v>
      </c>
      <c r="J35" s="13" t="str">
        <f t="shared" si="1"/>
        <v>2024</v>
      </c>
      <c r="K35" s="13" t="s">
        <v>35</v>
      </c>
      <c r="L35" s="13" t="s">
        <v>36</v>
      </c>
      <c r="M35" s="13" t="s">
        <v>918</v>
      </c>
      <c r="N35" s="13" t="s">
        <v>919</v>
      </c>
      <c r="O35" s="13" t="s">
        <v>44</v>
      </c>
      <c r="P35" s="13" t="s">
        <v>37</v>
      </c>
      <c r="Q35" s="13" t="s">
        <v>45</v>
      </c>
      <c r="R35" s="13" t="s">
        <v>39</v>
      </c>
      <c r="S35" s="15">
        <v>1</v>
      </c>
      <c r="T35" s="13" t="s">
        <v>991</v>
      </c>
      <c r="U35" s="16" t="s">
        <v>992</v>
      </c>
      <c r="V35" s="87">
        <v>17000</v>
      </c>
      <c r="W35" s="18">
        <v>17000</v>
      </c>
      <c r="X35" s="18">
        <v>0</v>
      </c>
      <c r="Y35" s="18">
        <v>0</v>
      </c>
      <c r="Z35" s="18">
        <v>2720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v>19720</v>
      </c>
    </row>
    <row r="36" spans="1:32" hidden="1" outlineLevel="2" x14ac:dyDescent="0.2">
      <c r="A36" s="13" t="s">
        <v>993</v>
      </c>
      <c r="B36" s="13" t="s">
        <v>108</v>
      </c>
      <c r="C36" s="14" t="s">
        <v>43</v>
      </c>
      <c r="D36" s="13" t="s">
        <v>811</v>
      </c>
      <c r="E36" s="13" t="s">
        <v>801</v>
      </c>
      <c r="F36" s="13" t="s">
        <v>994</v>
      </c>
      <c r="G36" s="13" t="s">
        <v>995</v>
      </c>
      <c r="H36" s="13" t="s">
        <v>996</v>
      </c>
      <c r="I36" s="13" t="str">
        <f t="shared" si="0"/>
        <v>03-2024</v>
      </c>
      <c r="J36" s="13" t="str">
        <f t="shared" si="1"/>
        <v>2024</v>
      </c>
      <c r="K36" s="13" t="s">
        <v>35</v>
      </c>
      <c r="L36" s="13" t="s">
        <v>36</v>
      </c>
      <c r="M36" s="13" t="s">
        <v>918</v>
      </c>
      <c r="N36" s="13" t="s">
        <v>919</v>
      </c>
      <c r="O36" s="13" t="s">
        <v>44</v>
      </c>
      <c r="P36" s="13" t="s">
        <v>37</v>
      </c>
      <c r="Q36" s="13" t="s">
        <v>45</v>
      </c>
      <c r="R36" s="13" t="s">
        <v>39</v>
      </c>
      <c r="S36" s="15">
        <v>1</v>
      </c>
      <c r="T36" s="13" t="s">
        <v>997</v>
      </c>
      <c r="U36" s="16" t="s">
        <v>998</v>
      </c>
      <c r="V36" s="87">
        <v>13689</v>
      </c>
      <c r="W36" s="18">
        <v>13689</v>
      </c>
      <c r="X36" s="18">
        <v>0</v>
      </c>
      <c r="Y36" s="18">
        <v>0</v>
      </c>
      <c r="Z36" s="18">
        <v>2190.2399999999998</v>
      </c>
      <c r="AA36" s="18">
        <v>0</v>
      </c>
      <c r="AB36" s="18">
        <v>0</v>
      </c>
      <c r="AC36" s="18">
        <v>0</v>
      </c>
      <c r="AD36" s="18">
        <v>0</v>
      </c>
      <c r="AE36" s="18">
        <v>0</v>
      </c>
      <c r="AF36" s="18">
        <v>15879.24</v>
      </c>
    </row>
    <row r="37" spans="1:32" hidden="1" outlineLevel="2" x14ac:dyDescent="0.2">
      <c r="A37" s="13" t="s">
        <v>999</v>
      </c>
      <c r="B37" s="13" t="s">
        <v>108</v>
      </c>
      <c r="C37" s="14" t="s">
        <v>43</v>
      </c>
      <c r="D37" s="13" t="s">
        <v>811</v>
      </c>
      <c r="E37" s="13" t="s">
        <v>802</v>
      </c>
      <c r="F37" s="13" t="s">
        <v>1000</v>
      </c>
      <c r="G37" s="13" t="s">
        <v>1001</v>
      </c>
      <c r="H37" s="13" t="s">
        <v>1002</v>
      </c>
      <c r="I37" s="13" t="str">
        <f t="shared" si="0"/>
        <v>03-2024</v>
      </c>
      <c r="J37" s="13" t="str">
        <f t="shared" si="1"/>
        <v>2024</v>
      </c>
      <c r="K37" s="13" t="s">
        <v>35</v>
      </c>
      <c r="L37" s="13" t="s">
        <v>36</v>
      </c>
      <c r="M37" s="13" t="s">
        <v>818</v>
      </c>
      <c r="N37" s="13" t="s">
        <v>830</v>
      </c>
      <c r="O37" s="13" t="s">
        <v>51</v>
      </c>
      <c r="P37" s="13" t="s">
        <v>52</v>
      </c>
      <c r="Q37" s="13" t="s">
        <v>45</v>
      </c>
      <c r="R37" s="13" t="s">
        <v>39</v>
      </c>
      <c r="S37" s="15">
        <v>1</v>
      </c>
      <c r="T37" s="13" t="s">
        <v>1003</v>
      </c>
      <c r="U37" s="16" t="s">
        <v>1004</v>
      </c>
      <c r="V37" s="87">
        <v>650</v>
      </c>
      <c r="W37" s="18">
        <v>650</v>
      </c>
      <c r="X37" s="18">
        <v>0</v>
      </c>
      <c r="Y37" s="18">
        <v>0</v>
      </c>
      <c r="Z37" s="18">
        <v>104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v>754</v>
      </c>
    </row>
    <row r="38" spans="1:32" hidden="1" outlineLevel="2" x14ac:dyDescent="0.2">
      <c r="A38" s="13" t="s">
        <v>1005</v>
      </c>
      <c r="B38" s="13" t="s">
        <v>108</v>
      </c>
      <c r="C38" s="14" t="s">
        <v>43</v>
      </c>
      <c r="D38" s="13" t="s">
        <v>811</v>
      </c>
      <c r="E38" s="13" t="s">
        <v>65</v>
      </c>
      <c r="F38" s="13" t="s">
        <v>1006</v>
      </c>
      <c r="G38" s="13" t="s">
        <v>1007</v>
      </c>
      <c r="H38" s="13" t="s">
        <v>1008</v>
      </c>
      <c r="I38" s="13" t="str">
        <f t="shared" si="0"/>
        <v>03-2024</v>
      </c>
      <c r="J38" s="13" t="str">
        <f t="shared" si="1"/>
        <v>2024</v>
      </c>
      <c r="K38" s="13" t="s">
        <v>35</v>
      </c>
      <c r="L38" s="13" t="s">
        <v>36</v>
      </c>
      <c r="M38" s="13" t="s">
        <v>918</v>
      </c>
      <c r="N38" s="13" t="s">
        <v>919</v>
      </c>
      <c r="O38" s="13" t="s">
        <v>44</v>
      </c>
      <c r="P38" s="13" t="s">
        <v>37</v>
      </c>
      <c r="Q38" s="13" t="s">
        <v>45</v>
      </c>
      <c r="R38" s="13" t="s">
        <v>39</v>
      </c>
      <c r="S38" s="15">
        <v>1</v>
      </c>
      <c r="T38" s="13" t="s">
        <v>1009</v>
      </c>
      <c r="U38" s="16" t="s">
        <v>50</v>
      </c>
      <c r="V38" s="87">
        <v>15000</v>
      </c>
      <c r="W38" s="18">
        <v>15000</v>
      </c>
      <c r="X38" s="18">
        <v>0</v>
      </c>
      <c r="Y38" s="18">
        <v>0</v>
      </c>
      <c r="Z38" s="18">
        <v>2400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v>17400</v>
      </c>
    </row>
    <row r="39" spans="1:32" hidden="1" outlineLevel="2" x14ac:dyDescent="0.2">
      <c r="A39" s="13" t="s">
        <v>1010</v>
      </c>
      <c r="B39" s="13" t="s">
        <v>108</v>
      </c>
      <c r="C39" s="14" t="s">
        <v>43</v>
      </c>
      <c r="D39" s="13" t="s">
        <v>811</v>
      </c>
      <c r="E39" s="13" t="s">
        <v>66</v>
      </c>
      <c r="F39" s="13" t="s">
        <v>1011</v>
      </c>
      <c r="G39" s="13" t="s">
        <v>1012</v>
      </c>
      <c r="H39" s="13" t="s">
        <v>1013</v>
      </c>
      <c r="I39" s="13" t="str">
        <f t="shared" si="0"/>
        <v>03-2024</v>
      </c>
      <c r="J39" s="13" t="str">
        <f t="shared" si="1"/>
        <v>2024</v>
      </c>
      <c r="K39" s="13" t="s">
        <v>35</v>
      </c>
      <c r="L39" s="13" t="s">
        <v>36</v>
      </c>
      <c r="M39" s="13" t="s">
        <v>41</v>
      </c>
      <c r="N39" s="13" t="s">
        <v>128</v>
      </c>
      <c r="O39" s="13" t="s">
        <v>44</v>
      </c>
      <c r="P39" s="13" t="s">
        <v>37</v>
      </c>
      <c r="Q39" s="13" t="s">
        <v>45</v>
      </c>
      <c r="R39" s="13" t="s">
        <v>39</v>
      </c>
      <c r="S39" s="15">
        <v>1</v>
      </c>
      <c r="T39" s="13" t="s">
        <v>1014</v>
      </c>
      <c r="U39" s="16" t="s">
        <v>841</v>
      </c>
      <c r="V39" s="87">
        <v>5700.56</v>
      </c>
      <c r="W39" s="18">
        <v>5700.56</v>
      </c>
      <c r="X39" s="18">
        <v>0</v>
      </c>
      <c r="Y39" s="18">
        <v>0</v>
      </c>
      <c r="Z39" s="18">
        <v>912.09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v>6612.6500000000005</v>
      </c>
    </row>
    <row r="40" spans="1:32" hidden="1" outlineLevel="2" x14ac:dyDescent="0.2">
      <c r="A40" s="13" t="s">
        <v>1015</v>
      </c>
      <c r="B40" s="13" t="s">
        <v>108</v>
      </c>
      <c r="C40" s="14" t="s">
        <v>43</v>
      </c>
      <c r="D40" s="13" t="s">
        <v>811</v>
      </c>
      <c r="E40" s="13" t="s">
        <v>803</v>
      </c>
      <c r="F40" s="13" t="s">
        <v>1016</v>
      </c>
      <c r="G40" s="13" t="s">
        <v>1017</v>
      </c>
      <c r="H40" s="13" t="s">
        <v>1018</v>
      </c>
      <c r="I40" s="13" t="str">
        <f t="shared" si="0"/>
        <v>03-2024</v>
      </c>
      <c r="J40" s="13" t="str">
        <f t="shared" si="1"/>
        <v>2024</v>
      </c>
      <c r="K40" s="13" t="s">
        <v>35</v>
      </c>
      <c r="L40" s="13" t="s">
        <v>36</v>
      </c>
      <c r="M40" s="13" t="s">
        <v>918</v>
      </c>
      <c r="N40" s="13" t="s">
        <v>919</v>
      </c>
      <c r="O40" s="13" t="s">
        <v>44</v>
      </c>
      <c r="P40" s="13" t="s">
        <v>37</v>
      </c>
      <c r="Q40" s="13" t="s">
        <v>45</v>
      </c>
      <c r="R40" s="13" t="s">
        <v>39</v>
      </c>
      <c r="S40" s="15">
        <v>1</v>
      </c>
      <c r="T40" s="13" t="s">
        <v>1019</v>
      </c>
      <c r="U40" s="16" t="s">
        <v>50</v>
      </c>
      <c r="V40" s="87">
        <v>15000</v>
      </c>
      <c r="W40" s="18">
        <v>15000</v>
      </c>
      <c r="X40" s="18">
        <v>0</v>
      </c>
      <c r="Y40" s="18">
        <v>0</v>
      </c>
      <c r="Z40" s="18">
        <v>2400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v>17400</v>
      </c>
    </row>
    <row r="41" spans="1:32" hidden="1" outlineLevel="2" x14ac:dyDescent="0.2">
      <c r="A41" s="13" t="s">
        <v>1020</v>
      </c>
      <c r="B41" s="13" t="s">
        <v>108</v>
      </c>
      <c r="C41" s="14" t="s">
        <v>43</v>
      </c>
      <c r="D41" s="13" t="s">
        <v>811</v>
      </c>
      <c r="E41" s="13" t="s">
        <v>110</v>
      </c>
      <c r="F41" s="13" t="s">
        <v>1021</v>
      </c>
      <c r="G41" s="13" t="s">
        <v>1022</v>
      </c>
      <c r="H41" s="13" t="s">
        <v>1023</v>
      </c>
      <c r="I41" s="13" t="str">
        <f t="shared" si="0"/>
        <v>03-2024</v>
      </c>
      <c r="J41" s="13" t="str">
        <f t="shared" si="1"/>
        <v>2024</v>
      </c>
      <c r="K41" s="13" t="s">
        <v>35</v>
      </c>
      <c r="L41" s="13" t="s">
        <v>36</v>
      </c>
      <c r="M41" s="13" t="s">
        <v>918</v>
      </c>
      <c r="N41" s="13" t="s">
        <v>919</v>
      </c>
      <c r="O41" s="13" t="s">
        <v>44</v>
      </c>
      <c r="P41" s="13" t="s">
        <v>37</v>
      </c>
      <c r="Q41" s="13" t="s">
        <v>45</v>
      </c>
      <c r="R41" s="13" t="s">
        <v>39</v>
      </c>
      <c r="S41" s="15">
        <v>1</v>
      </c>
      <c r="T41" s="13" t="s">
        <v>1024</v>
      </c>
      <c r="U41" s="16" t="s">
        <v>816</v>
      </c>
      <c r="V41" s="87">
        <v>4000</v>
      </c>
      <c r="W41" s="18">
        <v>4000</v>
      </c>
      <c r="X41" s="18">
        <v>0</v>
      </c>
      <c r="Y41" s="18">
        <v>0</v>
      </c>
      <c r="Z41" s="18">
        <v>640</v>
      </c>
      <c r="AA41" s="18">
        <v>0</v>
      </c>
      <c r="AB41" s="18">
        <v>0</v>
      </c>
      <c r="AC41" s="18">
        <v>0</v>
      </c>
      <c r="AD41" s="18">
        <v>0</v>
      </c>
      <c r="AE41" s="18">
        <v>0</v>
      </c>
      <c r="AF41" s="18">
        <v>4640</v>
      </c>
    </row>
    <row r="42" spans="1:32" hidden="1" outlineLevel="2" x14ac:dyDescent="0.2">
      <c r="A42" s="13" t="s">
        <v>1025</v>
      </c>
      <c r="B42" s="13" t="s">
        <v>108</v>
      </c>
      <c r="C42" s="14" t="s">
        <v>43</v>
      </c>
      <c r="D42" s="13" t="s">
        <v>811</v>
      </c>
      <c r="E42" s="13" t="s">
        <v>804</v>
      </c>
      <c r="F42" s="13" t="s">
        <v>1026</v>
      </c>
      <c r="G42" s="13" t="s">
        <v>1027</v>
      </c>
      <c r="H42" s="13" t="s">
        <v>1028</v>
      </c>
      <c r="I42" s="13" t="str">
        <f t="shared" si="0"/>
        <v>03-2024</v>
      </c>
      <c r="J42" s="13" t="str">
        <f t="shared" si="1"/>
        <v>2024</v>
      </c>
      <c r="K42" s="13" t="s">
        <v>35</v>
      </c>
      <c r="L42" s="13" t="s">
        <v>36</v>
      </c>
      <c r="M42" s="13" t="s">
        <v>57</v>
      </c>
      <c r="N42" s="13" t="s">
        <v>135</v>
      </c>
      <c r="O42" s="13" t="s">
        <v>44</v>
      </c>
      <c r="P42" s="13" t="s">
        <v>37</v>
      </c>
      <c r="Q42" s="13" t="s">
        <v>45</v>
      </c>
      <c r="R42" s="13" t="s">
        <v>39</v>
      </c>
      <c r="S42" s="15">
        <v>1</v>
      </c>
      <c r="T42" s="13" t="s">
        <v>71</v>
      </c>
      <c r="U42" s="16" t="s">
        <v>1029</v>
      </c>
      <c r="V42" s="87">
        <v>3860.73</v>
      </c>
      <c r="W42" s="18">
        <v>3860.73</v>
      </c>
      <c r="X42" s="18">
        <v>0</v>
      </c>
      <c r="Y42" s="18">
        <v>0</v>
      </c>
      <c r="Z42" s="18">
        <v>617.72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18">
        <v>4478.45</v>
      </c>
    </row>
    <row r="43" spans="1:32" hidden="1" outlineLevel="2" x14ac:dyDescent="0.2">
      <c r="A43" s="13" t="s">
        <v>1030</v>
      </c>
      <c r="B43" s="13" t="s">
        <v>108</v>
      </c>
      <c r="C43" s="14" t="s">
        <v>43</v>
      </c>
      <c r="D43" s="13" t="s">
        <v>811</v>
      </c>
      <c r="E43" s="13" t="s">
        <v>805</v>
      </c>
      <c r="F43" s="13" t="s">
        <v>1031</v>
      </c>
      <c r="G43" s="13" t="s">
        <v>1032</v>
      </c>
      <c r="H43" s="13" t="s">
        <v>1033</v>
      </c>
      <c r="I43" s="13" t="str">
        <f t="shared" si="0"/>
        <v>03-2024</v>
      </c>
      <c r="J43" s="13" t="str">
        <f t="shared" si="1"/>
        <v>2024</v>
      </c>
      <c r="K43" s="13" t="s">
        <v>35</v>
      </c>
      <c r="L43" s="13" t="s">
        <v>36</v>
      </c>
      <c r="M43" s="13" t="s">
        <v>918</v>
      </c>
      <c r="N43" s="13" t="s">
        <v>919</v>
      </c>
      <c r="O43" s="13" t="s">
        <v>44</v>
      </c>
      <c r="P43" s="13" t="s">
        <v>37</v>
      </c>
      <c r="Q43" s="13" t="s">
        <v>45</v>
      </c>
      <c r="R43" s="13" t="s">
        <v>39</v>
      </c>
      <c r="S43" s="15">
        <v>1</v>
      </c>
      <c r="T43" s="13" t="s">
        <v>1034</v>
      </c>
      <c r="U43" s="16" t="s">
        <v>1035</v>
      </c>
      <c r="V43" s="87">
        <v>4300</v>
      </c>
      <c r="W43" s="18">
        <v>4300</v>
      </c>
      <c r="X43" s="18">
        <v>0</v>
      </c>
      <c r="Y43" s="18">
        <v>0</v>
      </c>
      <c r="Z43" s="18">
        <v>688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4988</v>
      </c>
    </row>
    <row r="44" spans="1:32" hidden="1" outlineLevel="2" x14ac:dyDescent="0.2">
      <c r="A44" s="13" t="s">
        <v>1036</v>
      </c>
      <c r="B44" s="13" t="s">
        <v>108</v>
      </c>
      <c r="C44" s="14" t="s">
        <v>43</v>
      </c>
      <c r="D44" s="13" t="s">
        <v>811</v>
      </c>
      <c r="E44" s="13" t="s">
        <v>806</v>
      </c>
      <c r="F44" s="13" t="s">
        <v>1037</v>
      </c>
      <c r="G44" s="13" t="s">
        <v>1038</v>
      </c>
      <c r="H44" s="13" t="s">
        <v>1039</v>
      </c>
      <c r="I44" s="13" t="str">
        <f t="shared" si="0"/>
        <v>03-2024</v>
      </c>
      <c r="J44" s="13" t="str">
        <f t="shared" si="1"/>
        <v>2024</v>
      </c>
      <c r="K44" s="13" t="s">
        <v>35</v>
      </c>
      <c r="L44" s="13" t="s">
        <v>36</v>
      </c>
      <c r="M44" s="13" t="s">
        <v>918</v>
      </c>
      <c r="N44" s="13" t="s">
        <v>919</v>
      </c>
      <c r="O44" s="13" t="s">
        <v>44</v>
      </c>
      <c r="P44" s="13" t="s">
        <v>37</v>
      </c>
      <c r="Q44" s="13" t="s">
        <v>45</v>
      </c>
      <c r="R44" s="13" t="s">
        <v>39</v>
      </c>
      <c r="S44" s="15">
        <v>1</v>
      </c>
      <c r="T44" s="13" t="s">
        <v>1040</v>
      </c>
      <c r="U44" s="16" t="s">
        <v>812</v>
      </c>
      <c r="V44" s="87">
        <v>4500</v>
      </c>
      <c r="W44" s="18">
        <v>4500</v>
      </c>
      <c r="X44" s="18">
        <v>0</v>
      </c>
      <c r="Y44" s="18">
        <v>0</v>
      </c>
      <c r="Z44" s="18">
        <v>720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5220</v>
      </c>
    </row>
    <row r="45" spans="1:32" hidden="1" outlineLevel="2" x14ac:dyDescent="0.2">
      <c r="A45" s="13" t="s">
        <v>1041</v>
      </c>
      <c r="B45" s="13" t="s">
        <v>108</v>
      </c>
      <c r="C45" s="14" t="s">
        <v>43</v>
      </c>
      <c r="D45" s="13" t="s">
        <v>811</v>
      </c>
      <c r="E45" s="13" t="s">
        <v>72</v>
      </c>
      <c r="F45" s="13" t="s">
        <v>1042</v>
      </c>
      <c r="G45" s="13" t="s">
        <v>1043</v>
      </c>
      <c r="H45" s="13" t="s">
        <v>1044</v>
      </c>
      <c r="I45" s="13" t="str">
        <f t="shared" si="0"/>
        <v>03-2024</v>
      </c>
      <c r="J45" s="13" t="str">
        <f t="shared" si="1"/>
        <v>2024</v>
      </c>
      <c r="K45" s="13" t="s">
        <v>35</v>
      </c>
      <c r="L45" s="13" t="s">
        <v>36</v>
      </c>
      <c r="M45" s="13" t="s">
        <v>918</v>
      </c>
      <c r="N45" s="13" t="s">
        <v>919</v>
      </c>
      <c r="O45" s="13" t="s">
        <v>44</v>
      </c>
      <c r="P45" s="13" t="s">
        <v>37</v>
      </c>
      <c r="Q45" s="13" t="s">
        <v>45</v>
      </c>
      <c r="R45" s="13" t="s">
        <v>39</v>
      </c>
      <c r="S45" s="15">
        <v>1</v>
      </c>
      <c r="T45" s="13" t="s">
        <v>1045</v>
      </c>
      <c r="U45" s="16" t="s">
        <v>823</v>
      </c>
      <c r="V45" s="87">
        <v>25000</v>
      </c>
      <c r="W45" s="18">
        <v>25000</v>
      </c>
      <c r="X45" s="18">
        <v>0</v>
      </c>
      <c r="Y45" s="18">
        <v>0</v>
      </c>
      <c r="Z45" s="18">
        <v>4000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29000</v>
      </c>
    </row>
    <row r="46" spans="1:32" hidden="1" outlineLevel="2" x14ac:dyDescent="0.2">
      <c r="A46" s="13" t="s">
        <v>1046</v>
      </c>
      <c r="B46" s="13" t="s">
        <v>108</v>
      </c>
      <c r="C46" s="14" t="s">
        <v>43</v>
      </c>
      <c r="D46" s="13" t="s">
        <v>811</v>
      </c>
      <c r="E46" s="13" t="s">
        <v>807</v>
      </c>
      <c r="F46" s="13" t="s">
        <v>1047</v>
      </c>
      <c r="G46" s="13" t="s">
        <v>1048</v>
      </c>
      <c r="H46" s="13" t="s">
        <v>1049</v>
      </c>
      <c r="I46" s="13" t="str">
        <f t="shared" si="0"/>
        <v>03-2024</v>
      </c>
      <c r="J46" s="13" t="str">
        <f t="shared" si="1"/>
        <v>2024</v>
      </c>
      <c r="K46" s="13" t="s">
        <v>35</v>
      </c>
      <c r="L46" s="13" t="s">
        <v>36</v>
      </c>
      <c r="M46" s="13" t="s">
        <v>918</v>
      </c>
      <c r="N46" s="13" t="s">
        <v>919</v>
      </c>
      <c r="O46" s="13" t="s">
        <v>44</v>
      </c>
      <c r="P46" s="13" t="s">
        <v>37</v>
      </c>
      <c r="Q46" s="13" t="s">
        <v>45</v>
      </c>
      <c r="R46" s="13" t="s">
        <v>39</v>
      </c>
      <c r="S46" s="15">
        <v>1</v>
      </c>
      <c r="T46" s="13" t="s">
        <v>1050</v>
      </c>
      <c r="U46" s="16" t="s">
        <v>774</v>
      </c>
      <c r="V46" s="87">
        <v>20000</v>
      </c>
      <c r="W46" s="18">
        <v>20000</v>
      </c>
      <c r="X46" s="18">
        <v>0</v>
      </c>
      <c r="Y46" s="18">
        <v>0</v>
      </c>
      <c r="Z46" s="18">
        <v>3200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23200</v>
      </c>
    </row>
    <row r="47" spans="1:32" hidden="1" outlineLevel="2" x14ac:dyDescent="0.2">
      <c r="A47" s="13" t="s">
        <v>1051</v>
      </c>
      <c r="B47" s="13" t="s">
        <v>108</v>
      </c>
      <c r="C47" s="14" t="s">
        <v>43</v>
      </c>
      <c r="D47" s="13" t="s">
        <v>811</v>
      </c>
      <c r="E47" s="13" t="s">
        <v>808</v>
      </c>
      <c r="F47" s="13" t="s">
        <v>1052</v>
      </c>
      <c r="G47" s="13" t="s">
        <v>1053</v>
      </c>
      <c r="H47" s="13" t="s">
        <v>1054</v>
      </c>
      <c r="I47" s="13" t="str">
        <f t="shared" si="0"/>
        <v>03-2024</v>
      </c>
      <c r="J47" s="13" t="str">
        <f t="shared" si="1"/>
        <v>2024</v>
      </c>
      <c r="K47" s="13" t="s">
        <v>35</v>
      </c>
      <c r="L47" s="13" t="s">
        <v>36</v>
      </c>
      <c r="M47" s="13" t="s">
        <v>918</v>
      </c>
      <c r="N47" s="13" t="s">
        <v>919</v>
      </c>
      <c r="O47" s="13" t="s">
        <v>44</v>
      </c>
      <c r="P47" s="13" t="s">
        <v>37</v>
      </c>
      <c r="Q47" s="13" t="s">
        <v>45</v>
      </c>
      <c r="R47" s="13" t="s">
        <v>39</v>
      </c>
      <c r="S47" s="15">
        <v>1</v>
      </c>
      <c r="T47" s="13" t="s">
        <v>1055</v>
      </c>
      <c r="U47" s="16" t="s">
        <v>1056</v>
      </c>
      <c r="V47" s="87">
        <v>7000</v>
      </c>
      <c r="W47" s="18">
        <v>7000</v>
      </c>
      <c r="X47" s="18">
        <v>0</v>
      </c>
      <c r="Y47" s="18">
        <v>0</v>
      </c>
      <c r="Z47" s="18">
        <v>1120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8120</v>
      </c>
    </row>
    <row r="48" spans="1:32" hidden="1" outlineLevel="2" x14ac:dyDescent="0.2">
      <c r="A48" s="13" t="s">
        <v>1057</v>
      </c>
      <c r="B48" s="13" t="s">
        <v>108</v>
      </c>
      <c r="C48" s="14" t="s">
        <v>43</v>
      </c>
      <c r="D48" s="13" t="s">
        <v>811</v>
      </c>
      <c r="E48" s="13" t="s">
        <v>809</v>
      </c>
      <c r="F48" s="13" t="s">
        <v>1058</v>
      </c>
      <c r="G48" s="13" t="s">
        <v>1059</v>
      </c>
      <c r="H48" s="13" t="s">
        <v>1060</v>
      </c>
      <c r="I48" s="13" t="str">
        <f t="shared" si="0"/>
        <v>03-2024</v>
      </c>
      <c r="J48" s="13" t="str">
        <f t="shared" si="1"/>
        <v>2024</v>
      </c>
      <c r="K48" s="13" t="s">
        <v>35</v>
      </c>
      <c r="L48" s="13" t="s">
        <v>36</v>
      </c>
      <c r="M48" s="13" t="s">
        <v>813</v>
      </c>
      <c r="N48" s="13" t="s">
        <v>822</v>
      </c>
      <c r="O48" s="13" t="s">
        <v>51</v>
      </c>
      <c r="P48" s="13" t="s">
        <v>52</v>
      </c>
      <c r="Q48" s="13" t="s">
        <v>45</v>
      </c>
      <c r="R48" s="13" t="s">
        <v>39</v>
      </c>
      <c r="S48" s="15">
        <v>1</v>
      </c>
      <c r="T48" s="13" t="s">
        <v>1061</v>
      </c>
      <c r="U48" s="16" t="s">
        <v>53</v>
      </c>
      <c r="V48" s="87">
        <v>10000</v>
      </c>
      <c r="W48" s="18">
        <v>10000</v>
      </c>
      <c r="X48" s="18">
        <v>0</v>
      </c>
      <c r="Y48" s="18">
        <v>0</v>
      </c>
      <c r="Z48" s="18">
        <v>1600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11600</v>
      </c>
    </row>
    <row r="49" spans="1:32" hidden="1" outlineLevel="2" x14ac:dyDescent="0.2">
      <c r="A49" s="13" t="s">
        <v>1062</v>
      </c>
      <c r="B49" s="13" t="s">
        <v>108</v>
      </c>
      <c r="C49" s="14" t="s">
        <v>43</v>
      </c>
      <c r="D49" s="13" t="s">
        <v>811</v>
      </c>
      <c r="E49" s="13" t="s">
        <v>810</v>
      </c>
      <c r="F49" s="13" t="s">
        <v>1063</v>
      </c>
      <c r="G49" s="13" t="s">
        <v>1064</v>
      </c>
      <c r="H49" s="13" t="s">
        <v>1065</v>
      </c>
      <c r="I49" s="13" t="str">
        <f t="shared" si="0"/>
        <v>03-2024</v>
      </c>
      <c r="J49" s="13" t="str">
        <f t="shared" si="1"/>
        <v>2024</v>
      </c>
      <c r="K49" s="13" t="s">
        <v>35</v>
      </c>
      <c r="L49" s="13" t="s">
        <v>36</v>
      </c>
      <c r="M49" s="13" t="s">
        <v>813</v>
      </c>
      <c r="N49" s="13" t="s">
        <v>822</v>
      </c>
      <c r="O49" s="13" t="s">
        <v>51</v>
      </c>
      <c r="P49" s="13" t="s">
        <v>52</v>
      </c>
      <c r="Q49" s="13" t="s">
        <v>45</v>
      </c>
      <c r="R49" s="13" t="s">
        <v>39</v>
      </c>
      <c r="S49" s="15">
        <v>1</v>
      </c>
      <c r="T49" s="13" t="s">
        <v>1066</v>
      </c>
      <c r="U49" s="16" t="s">
        <v>102</v>
      </c>
      <c r="V49" s="87">
        <v>5000</v>
      </c>
      <c r="W49" s="18">
        <v>5000</v>
      </c>
      <c r="X49" s="18">
        <v>0</v>
      </c>
      <c r="Y49" s="18">
        <v>0</v>
      </c>
      <c r="Z49" s="18">
        <v>800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5800</v>
      </c>
    </row>
    <row r="50" spans="1:32" hidden="1" outlineLevel="2" x14ac:dyDescent="0.2">
      <c r="A50" s="13" t="s">
        <v>1067</v>
      </c>
      <c r="B50" s="13" t="s">
        <v>108</v>
      </c>
      <c r="C50" s="14" t="s">
        <v>761</v>
      </c>
      <c r="D50" s="13" t="s">
        <v>815</v>
      </c>
      <c r="E50" s="13" t="s">
        <v>778</v>
      </c>
      <c r="F50" s="13" t="s">
        <v>1068</v>
      </c>
      <c r="G50" s="13" t="s">
        <v>1069</v>
      </c>
      <c r="H50" s="13" t="s">
        <v>1070</v>
      </c>
      <c r="I50" s="13" t="str">
        <f t="shared" si="0"/>
        <v>03-2024</v>
      </c>
      <c r="J50" s="13" t="str">
        <f t="shared" si="1"/>
        <v>2024</v>
      </c>
      <c r="K50" s="13" t="s">
        <v>35</v>
      </c>
      <c r="L50" s="13" t="s">
        <v>36</v>
      </c>
      <c r="M50" s="13" t="s">
        <v>818</v>
      </c>
      <c r="N50" s="13" t="s">
        <v>830</v>
      </c>
      <c r="O50" s="13" t="s">
        <v>34</v>
      </c>
      <c r="P50" s="13" t="s">
        <v>34</v>
      </c>
      <c r="Q50" s="13" t="s">
        <v>766</v>
      </c>
      <c r="R50" s="13" t="s">
        <v>767</v>
      </c>
      <c r="S50" s="15">
        <v>0</v>
      </c>
      <c r="T50" s="13" t="s">
        <v>768</v>
      </c>
      <c r="U50" s="16" t="s">
        <v>769</v>
      </c>
      <c r="V50" s="87">
        <v>0</v>
      </c>
      <c r="W50" s="18">
        <v>0</v>
      </c>
      <c r="X50" s="18">
        <v>0</v>
      </c>
      <c r="Y50" s="18">
        <v>0</v>
      </c>
      <c r="Z50" s="18">
        <v>0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0</v>
      </c>
    </row>
    <row r="51" spans="1:32" outlineLevel="1" collapsed="1" x14ac:dyDescent="0.2">
      <c r="A51" s="13"/>
      <c r="B51" s="13"/>
      <c r="C51" s="14"/>
      <c r="D51" s="13"/>
      <c r="E51" s="13"/>
      <c r="F51" s="13"/>
      <c r="G51" s="13"/>
      <c r="H51" s="13"/>
      <c r="I51" s="77" t="s">
        <v>2196</v>
      </c>
      <c r="J51" s="13"/>
      <c r="K51" s="13"/>
      <c r="L51" s="13"/>
      <c r="M51" s="13"/>
      <c r="N51" s="13"/>
      <c r="O51" s="13"/>
      <c r="P51" s="13"/>
      <c r="Q51" s="13"/>
      <c r="R51" s="13"/>
      <c r="S51" s="15"/>
      <c r="T51" s="13"/>
      <c r="U51" s="16"/>
      <c r="V51" s="87">
        <f t="shared" ref="V51:AF51" si="4">SUBTOTAL(9,V35:V50)</f>
        <v>150700.28999999998</v>
      </c>
      <c r="W51" s="18">
        <f t="shared" si="4"/>
        <v>150700.28999999998</v>
      </c>
      <c r="X51" s="18">
        <f t="shared" si="4"/>
        <v>0</v>
      </c>
      <c r="Y51" s="18">
        <f t="shared" si="4"/>
        <v>0</v>
      </c>
      <c r="Z51" s="18">
        <f t="shared" si="4"/>
        <v>24112.05</v>
      </c>
      <c r="AA51" s="18">
        <f t="shared" si="4"/>
        <v>0</v>
      </c>
      <c r="AB51" s="18">
        <f t="shared" si="4"/>
        <v>0</v>
      </c>
      <c r="AC51" s="18">
        <f t="shared" si="4"/>
        <v>0</v>
      </c>
      <c r="AD51" s="18">
        <f t="shared" si="4"/>
        <v>0</v>
      </c>
      <c r="AE51" s="18">
        <f t="shared" si="4"/>
        <v>0</v>
      </c>
      <c r="AF51" s="18">
        <f t="shared" si="4"/>
        <v>174812.34</v>
      </c>
    </row>
    <row r="52" spans="1:32" hidden="1" outlineLevel="2" x14ac:dyDescent="0.2">
      <c r="A52" s="13" t="s">
        <v>2214</v>
      </c>
      <c r="B52" s="13" t="s">
        <v>108</v>
      </c>
      <c r="C52" s="14" t="s">
        <v>43</v>
      </c>
      <c r="D52" s="13" t="s">
        <v>811</v>
      </c>
      <c r="E52" s="13" t="s">
        <v>2215</v>
      </c>
      <c r="F52" s="13" t="s">
        <v>2216</v>
      </c>
      <c r="G52" s="13" t="s">
        <v>2217</v>
      </c>
      <c r="H52" s="13" t="s">
        <v>2218</v>
      </c>
      <c r="I52" s="13" t="str">
        <f t="shared" si="0"/>
        <v>04-2024</v>
      </c>
      <c r="J52" s="13" t="str">
        <f t="shared" si="1"/>
        <v>2024</v>
      </c>
      <c r="K52" s="13" t="s">
        <v>35</v>
      </c>
      <c r="L52" s="13" t="s">
        <v>36</v>
      </c>
      <c r="M52" s="13" t="s">
        <v>41</v>
      </c>
      <c r="N52" s="13" t="s">
        <v>128</v>
      </c>
      <c r="O52" s="13" t="s">
        <v>44</v>
      </c>
      <c r="P52" s="13" t="s">
        <v>37</v>
      </c>
      <c r="Q52" s="13" t="s">
        <v>45</v>
      </c>
      <c r="R52" s="13" t="s">
        <v>39</v>
      </c>
      <c r="S52" s="15">
        <v>1</v>
      </c>
      <c r="T52" s="13" t="s">
        <v>2219</v>
      </c>
      <c r="U52" s="16" t="s">
        <v>841</v>
      </c>
      <c r="V52" s="87">
        <v>5700.56</v>
      </c>
      <c r="W52" s="18">
        <v>5700.56</v>
      </c>
      <c r="X52" s="18">
        <v>0</v>
      </c>
      <c r="Y52" s="18">
        <v>0</v>
      </c>
      <c r="Z52" s="18">
        <v>912.09</v>
      </c>
      <c r="AA52" s="18">
        <v>0</v>
      </c>
      <c r="AB52" s="18">
        <v>0</v>
      </c>
      <c r="AC52" s="18">
        <v>0</v>
      </c>
      <c r="AD52" s="18">
        <v>0</v>
      </c>
      <c r="AE52" s="18">
        <v>0</v>
      </c>
      <c r="AF52" s="18">
        <v>6612.6500000000005</v>
      </c>
    </row>
    <row r="53" spans="1:32" hidden="1" outlineLevel="2" x14ac:dyDescent="0.2">
      <c r="A53" s="13" t="s">
        <v>2220</v>
      </c>
      <c r="B53" s="13" t="s">
        <v>108</v>
      </c>
      <c r="C53" s="14" t="s">
        <v>43</v>
      </c>
      <c r="D53" s="13" t="s">
        <v>811</v>
      </c>
      <c r="E53" s="13" t="s">
        <v>2221</v>
      </c>
      <c r="F53" s="13" t="s">
        <v>2222</v>
      </c>
      <c r="G53" s="13" t="s">
        <v>2223</v>
      </c>
      <c r="H53" s="13" t="s">
        <v>2224</v>
      </c>
      <c r="I53" s="13" t="str">
        <f t="shared" si="0"/>
        <v>04-2024</v>
      </c>
      <c r="J53" s="13" t="str">
        <f t="shared" si="1"/>
        <v>2024</v>
      </c>
      <c r="K53" s="13" t="s">
        <v>35</v>
      </c>
      <c r="L53" s="13" t="s">
        <v>36</v>
      </c>
      <c r="M53" s="13" t="s">
        <v>918</v>
      </c>
      <c r="N53" s="13" t="s">
        <v>919</v>
      </c>
      <c r="O53" s="13" t="s">
        <v>44</v>
      </c>
      <c r="P53" s="13" t="s">
        <v>37</v>
      </c>
      <c r="Q53" s="13" t="s">
        <v>45</v>
      </c>
      <c r="R53" s="13" t="s">
        <v>39</v>
      </c>
      <c r="S53" s="15">
        <v>1</v>
      </c>
      <c r="T53" s="13" t="s">
        <v>2225</v>
      </c>
      <c r="U53" s="16" t="s">
        <v>2226</v>
      </c>
      <c r="V53" s="87">
        <v>13000</v>
      </c>
      <c r="W53" s="18">
        <v>13000</v>
      </c>
      <c r="X53" s="18">
        <v>0</v>
      </c>
      <c r="Y53" s="18">
        <v>0</v>
      </c>
      <c r="Z53" s="18">
        <v>2080</v>
      </c>
      <c r="AA53" s="18">
        <v>0</v>
      </c>
      <c r="AB53" s="18">
        <v>0</v>
      </c>
      <c r="AC53" s="18">
        <v>0</v>
      </c>
      <c r="AD53" s="18">
        <v>0</v>
      </c>
      <c r="AE53" s="18">
        <v>0</v>
      </c>
      <c r="AF53" s="18">
        <v>15080</v>
      </c>
    </row>
    <row r="54" spans="1:32" hidden="1" outlineLevel="2" x14ac:dyDescent="0.2">
      <c r="A54" s="13" t="s">
        <v>2227</v>
      </c>
      <c r="B54" s="13" t="s">
        <v>108</v>
      </c>
      <c r="C54" s="14" t="s">
        <v>43</v>
      </c>
      <c r="D54" s="13" t="s">
        <v>811</v>
      </c>
      <c r="E54" s="13" t="s">
        <v>2228</v>
      </c>
      <c r="F54" s="13" t="s">
        <v>2229</v>
      </c>
      <c r="G54" s="13" t="s">
        <v>2230</v>
      </c>
      <c r="H54" s="13" t="s">
        <v>2231</v>
      </c>
      <c r="I54" s="13" t="str">
        <f t="shared" si="0"/>
        <v>04-2024</v>
      </c>
      <c r="J54" s="13" t="str">
        <f t="shared" si="1"/>
        <v>2024</v>
      </c>
      <c r="K54" s="13" t="s">
        <v>35</v>
      </c>
      <c r="L54" s="13" t="s">
        <v>36</v>
      </c>
      <c r="M54" s="13" t="s">
        <v>918</v>
      </c>
      <c r="N54" s="13" t="s">
        <v>919</v>
      </c>
      <c r="O54" s="13" t="s">
        <v>44</v>
      </c>
      <c r="P54" s="13" t="s">
        <v>37</v>
      </c>
      <c r="Q54" s="13" t="s">
        <v>45</v>
      </c>
      <c r="R54" s="13" t="s">
        <v>39</v>
      </c>
      <c r="S54" s="15">
        <v>1</v>
      </c>
      <c r="T54" s="13" t="s">
        <v>2232</v>
      </c>
      <c r="U54" s="16" t="s">
        <v>774</v>
      </c>
      <c r="V54" s="87">
        <v>20000</v>
      </c>
      <c r="W54" s="18">
        <v>20000</v>
      </c>
      <c r="X54" s="18">
        <v>0</v>
      </c>
      <c r="Y54" s="18">
        <v>0</v>
      </c>
      <c r="Z54" s="18">
        <v>3200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23200</v>
      </c>
    </row>
    <row r="55" spans="1:32" hidden="1" outlineLevel="2" x14ac:dyDescent="0.2">
      <c r="A55" s="13" t="s">
        <v>2233</v>
      </c>
      <c r="B55" s="13" t="s">
        <v>108</v>
      </c>
      <c r="C55" s="14" t="s">
        <v>43</v>
      </c>
      <c r="D55" s="13" t="s">
        <v>811</v>
      </c>
      <c r="E55" s="13" t="s">
        <v>2234</v>
      </c>
      <c r="F55" s="13" t="s">
        <v>2235</v>
      </c>
      <c r="G55" s="13" t="s">
        <v>2236</v>
      </c>
      <c r="H55" s="13" t="s">
        <v>2237</v>
      </c>
      <c r="I55" s="13" t="str">
        <f t="shared" si="0"/>
        <v>04-2024</v>
      </c>
      <c r="J55" s="13" t="str">
        <f t="shared" si="1"/>
        <v>2024</v>
      </c>
      <c r="K55" s="13" t="s">
        <v>35</v>
      </c>
      <c r="L55" s="13" t="s">
        <v>36</v>
      </c>
      <c r="M55" s="13" t="s">
        <v>57</v>
      </c>
      <c r="N55" s="13" t="s">
        <v>135</v>
      </c>
      <c r="O55" s="13" t="s">
        <v>44</v>
      </c>
      <c r="P55" s="13" t="s">
        <v>37</v>
      </c>
      <c r="Q55" s="13" t="s">
        <v>45</v>
      </c>
      <c r="R55" s="13" t="s">
        <v>39</v>
      </c>
      <c r="S55" s="15">
        <v>1</v>
      </c>
      <c r="T55" s="13" t="s">
        <v>71</v>
      </c>
      <c r="U55" s="16" t="s">
        <v>2238</v>
      </c>
      <c r="V55" s="87">
        <v>2923.59</v>
      </c>
      <c r="W55" s="18">
        <v>2923.59</v>
      </c>
      <c r="X55" s="18">
        <v>0</v>
      </c>
      <c r="Y55" s="18">
        <v>0</v>
      </c>
      <c r="Z55" s="18">
        <v>467.77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18">
        <v>3391.36</v>
      </c>
    </row>
    <row r="56" spans="1:32" hidden="1" outlineLevel="2" x14ac:dyDescent="0.2">
      <c r="A56" s="13" t="s">
        <v>2239</v>
      </c>
      <c r="B56" s="13" t="s">
        <v>108</v>
      </c>
      <c r="C56" s="14" t="s">
        <v>43</v>
      </c>
      <c r="D56" s="13" t="s">
        <v>811</v>
      </c>
      <c r="E56" s="13" t="s">
        <v>2240</v>
      </c>
      <c r="F56" s="13" t="s">
        <v>2241</v>
      </c>
      <c r="G56" s="13" t="s">
        <v>2242</v>
      </c>
      <c r="H56" s="13" t="s">
        <v>2243</v>
      </c>
      <c r="I56" s="13" t="str">
        <f t="shared" si="0"/>
        <v>04-2024</v>
      </c>
      <c r="J56" s="13" t="str">
        <f t="shared" si="1"/>
        <v>2024</v>
      </c>
      <c r="K56" s="13" t="s">
        <v>35</v>
      </c>
      <c r="L56" s="13" t="s">
        <v>36</v>
      </c>
      <c r="M56" s="13" t="s">
        <v>918</v>
      </c>
      <c r="N56" s="13" t="s">
        <v>919</v>
      </c>
      <c r="O56" s="13" t="s">
        <v>44</v>
      </c>
      <c r="P56" s="13" t="s">
        <v>37</v>
      </c>
      <c r="Q56" s="13" t="s">
        <v>45</v>
      </c>
      <c r="R56" s="13" t="s">
        <v>39</v>
      </c>
      <c r="S56" s="15">
        <v>1</v>
      </c>
      <c r="T56" s="13" t="s">
        <v>2244</v>
      </c>
      <c r="U56" s="16" t="s">
        <v>2245</v>
      </c>
      <c r="V56" s="87">
        <v>2500</v>
      </c>
      <c r="W56" s="18">
        <v>2500</v>
      </c>
      <c r="X56" s="18">
        <v>0</v>
      </c>
      <c r="Y56" s="18">
        <v>0</v>
      </c>
      <c r="Z56" s="18">
        <v>400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2900</v>
      </c>
    </row>
    <row r="57" spans="1:32" hidden="1" outlineLevel="2" x14ac:dyDescent="0.2">
      <c r="A57" s="13" t="s">
        <v>2246</v>
      </c>
      <c r="B57" s="13" t="s">
        <v>108</v>
      </c>
      <c r="C57" s="14" t="s">
        <v>43</v>
      </c>
      <c r="D57" s="13" t="s">
        <v>811</v>
      </c>
      <c r="E57" s="13" t="s">
        <v>2247</v>
      </c>
      <c r="F57" s="13" t="s">
        <v>2248</v>
      </c>
      <c r="G57" s="13" t="s">
        <v>2249</v>
      </c>
      <c r="H57" s="13" t="s">
        <v>2250</v>
      </c>
      <c r="I57" s="13" t="str">
        <f t="shared" si="0"/>
        <v>04-2024</v>
      </c>
      <c r="J57" s="13" t="str">
        <f t="shared" si="1"/>
        <v>2024</v>
      </c>
      <c r="K57" s="13" t="s">
        <v>35</v>
      </c>
      <c r="L57" s="13" t="s">
        <v>36</v>
      </c>
      <c r="M57" s="13" t="s">
        <v>918</v>
      </c>
      <c r="N57" s="13" t="s">
        <v>919</v>
      </c>
      <c r="O57" s="13" t="s">
        <v>44</v>
      </c>
      <c r="P57" s="13" t="s">
        <v>37</v>
      </c>
      <c r="Q57" s="13" t="s">
        <v>45</v>
      </c>
      <c r="R57" s="13" t="s">
        <v>39</v>
      </c>
      <c r="S57" s="15">
        <v>1</v>
      </c>
      <c r="T57" s="13" t="s">
        <v>2251</v>
      </c>
      <c r="U57" s="16" t="s">
        <v>102</v>
      </c>
      <c r="V57" s="87">
        <v>5000</v>
      </c>
      <c r="W57" s="18">
        <v>5000</v>
      </c>
      <c r="X57" s="18">
        <v>0</v>
      </c>
      <c r="Y57" s="18">
        <v>0</v>
      </c>
      <c r="Z57" s="18">
        <v>800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18">
        <v>5800</v>
      </c>
    </row>
    <row r="58" spans="1:32" hidden="1" outlineLevel="2" x14ac:dyDescent="0.2">
      <c r="A58" s="13" t="s">
        <v>2252</v>
      </c>
      <c r="B58" s="13" t="s">
        <v>108</v>
      </c>
      <c r="C58" s="14" t="s">
        <v>43</v>
      </c>
      <c r="D58" s="13" t="s">
        <v>811</v>
      </c>
      <c r="E58" s="13" t="s">
        <v>2253</v>
      </c>
      <c r="F58" s="13" t="s">
        <v>2254</v>
      </c>
      <c r="G58" s="13" t="s">
        <v>2255</v>
      </c>
      <c r="H58" s="13" t="s">
        <v>2256</v>
      </c>
      <c r="I58" s="13" t="str">
        <f t="shared" si="0"/>
        <v>04-2024</v>
      </c>
      <c r="J58" s="13" t="str">
        <f t="shared" si="1"/>
        <v>2024</v>
      </c>
      <c r="K58" s="13" t="s">
        <v>35</v>
      </c>
      <c r="L58" s="13" t="s">
        <v>36</v>
      </c>
      <c r="M58" s="13" t="s">
        <v>918</v>
      </c>
      <c r="N58" s="13" t="s">
        <v>919</v>
      </c>
      <c r="O58" s="13" t="s">
        <v>44</v>
      </c>
      <c r="P58" s="13" t="s">
        <v>37</v>
      </c>
      <c r="Q58" s="13" t="s">
        <v>45</v>
      </c>
      <c r="R58" s="13" t="s">
        <v>39</v>
      </c>
      <c r="S58" s="15">
        <v>1</v>
      </c>
      <c r="T58" s="13" t="s">
        <v>2257</v>
      </c>
      <c r="U58" s="16" t="s">
        <v>2258</v>
      </c>
      <c r="V58" s="87">
        <v>12000</v>
      </c>
      <c r="W58" s="18">
        <v>12000</v>
      </c>
      <c r="X58" s="18">
        <v>0</v>
      </c>
      <c r="Y58" s="18">
        <v>0</v>
      </c>
      <c r="Z58" s="18">
        <v>1920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13920</v>
      </c>
    </row>
    <row r="59" spans="1:32" hidden="1" outlineLevel="2" x14ac:dyDescent="0.2">
      <c r="A59" s="13" t="s">
        <v>2259</v>
      </c>
      <c r="B59" s="13" t="s">
        <v>108</v>
      </c>
      <c r="C59" s="14" t="s">
        <v>43</v>
      </c>
      <c r="D59" s="13" t="s">
        <v>811</v>
      </c>
      <c r="E59" s="13" t="s">
        <v>2260</v>
      </c>
      <c r="F59" s="13" t="s">
        <v>2261</v>
      </c>
      <c r="G59" s="13" t="s">
        <v>2262</v>
      </c>
      <c r="H59" s="13" t="s">
        <v>2263</v>
      </c>
      <c r="I59" s="13" t="str">
        <f t="shared" si="0"/>
        <v>04-2024</v>
      </c>
      <c r="J59" s="13" t="str">
        <f t="shared" si="1"/>
        <v>2024</v>
      </c>
      <c r="K59" s="13" t="s">
        <v>35</v>
      </c>
      <c r="L59" s="13" t="s">
        <v>36</v>
      </c>
      <c r="M59" s="13" t="s">
        <v>918</v>
      </c>
      <c r="N59" s="13" t="s">
        <v>919</v>
      </c>
      <c r="O59" s="13" t="s">
        <v>44</v>
      </c>
      <c r="P59" s="13" t="s">
        <v>37</v>
      </c>
      <c r="Q59" s="13" t="s">
        <v>45</v>
      </c>
      <c r="R59" s="13" t="s">
        <v>39</v>
      </c>
      <c r="S59" s="15">
        <v>1</v>
      </c>
      <c r="T59" s="13" t="s">
        <v>2264</v>
      </c>
      <c r="U59" s="16" t="s">
        <v>1056</v>
      </c>
      <c r="V59" s="87">
        <v>7000</v>
      </c>
      <c r="W59" s="18">
        <v>7000</v>
      </c>
      <c r="X59" s="18">
        <v>0</v>
      </c>
      <c r="Y59" s="18">
        <v>0</v>
      </c>
      <c r="Z59" s="18">
        <v>1120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8120</v>
      </c>
    </row>
    <row r="60" spans="1:32" hidden="1" outlineLevel="2" x14ac:dyDescent="0.2">
      <c r="A60" s="13" t="s">
        <v>2265</v>
      </c>
      <c r="B60" s="13" t="s">
        <v>108</v>
      </c>
      <c r="C60" s="14" t="s">
        <v>43</v>
      </c>
      <c r="D60" s="13" t="s">
        <v>811</v>
      </c>
      <c r="E60" s="13" t="s">
        <v>2266</v>
      </c>
      <c r="F60" s="13" t="s">
        <v>2267</v>
      </c>
      <c r="G60" s="13" t="s">
        <v>2268</v>
      </c>
      <c r="H60" s="13" t="s">
        <v>2269</v>
      </c>
      <c r="I60" s="13" t="str">
        <f t="shared" si="0"/>
        <v>04-2024</v>
      </c>
      <c r="J60" s="13" t="str">
        <f t="shared" si="1"/>
        <v>2024</v>
      </c>
      <c r="K60" s="13" t="s">
        <v>35</v>
      </c>
      <c r="L60" s="13" t="s">
        <v>36</v>
      </c>
      <c r="M60" s="13" t="s">
        <v>918</v>
      </c>
      <c r="N60" s="13" t="s">
        <v>919</v>
      </c>
      <c r="O60" s="13" t="s">
        <v>44</v>
      </c>
      <c r="P60" s="13" t="s">
        <v>37</v>
      </c>
      <c r="Q60" s="13" t="s">
        <v>45</v>
      </c>
      <c r="R60" s="13" t="s">
        <v>39</v>
      </c>
      <c r="S60" s="15">
        <v>1</v>
      </c>
      <c r="T60" s="13" t="s">
        <v>2270</v>
      </c>
      <c r="U60" s="16" t="s">
        <v>42</v>
      </c>
      <c r="V60" s="87">
        <v>2000</v>
      </c>
      <c r="W60" s="18">
        <v>2000</v>
      </c>
      <c r="X60" s="18">
        <v>0</v>
      </c>
      <c r="Y60" s="18">
        <v>0</v>
      </c>
      <c r="Z60" s="18">
        <v>320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2320</v>
      </c>
    </row>
    <row r="61" spans="1:32" hidden="1" outlineLevel="2" x14ac:dyDescent="0.2">
      <c r="A61" s="13" t="s">
        <v>2271</v>
      </c>
      <c r="B61" s="13" t="s">
        <v>108</v>
      </c>
      <c r="C61" s="14" t="s">
        <v>43</v>
      </c>
      <c r="D61" s="13" t="s">
        <v>811</v>
      </c>
      <c r="E61" s="13" t="s">
        <v>2272</v>
      </c>
      <c r="F61" s="13" t="s">
        <v>2273</v>
      </c>
      <c r="G61" s="13" t="s">
        <v>2274</v>
      </c>
      <c r="H61" s="13" t="s">
        <v>2275</v>
      </c>
      <c r="I61" s="13" t="str">
        <f t="shared" si="0"/>
        <v>04-2024</v>
      </c>
      <c r="J61" s="13" t="str">
        <f t="shared" si="1"/>
        <v>2024</v>
      </c>
      <c r="K61" s="13" t="s">
        <v>35</v>
      </c>
      <c r="L61" s="13" t="s">
        <v>36</v>
      </c>
      <c r="M61" s="13" t="s">
        <v>918</v>
      </c>
      <c r="N61" s="13" t="s">
        <v>919</v>
      </c>
      <c r="O61" s="13" t="s">
        <v>44</v>
      </c>
      <c r="P61" s="13" t="s">
        <v>37</v>
      </c>
      <c r="Q61" s="13" t="s">
        <v>45</v>
      </c>
      <c r="R61" s="13" t="s">
        <v>39</v>
      </c>
      <c r="S61" s="15">
        <v>1</v>
      </c>
      <c r="T61" s="13" t="s">
        <v>2276</v>
      </c>
      <c r="U61" s="16" t="s">
        <v>2277</v>
      </c>
      <c r="V61" s="87">
        <v>17241.38</v>
      </c>
      <c r="W61" s="18">
        <v>17241.38</v>
      </c>
      <c r="X61" s="18">
        <v>0</v>
      </c>
      <c r="Y61" s="18">
        <v>0</v>
      </c>
      <c r="Z61" s="18">
        <v>2758.62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18">
        <v>20000</v>
      </c>
    </row>
    <row r="62" spans="1:32" hidden="1" outlineLevel="2" x14ac:dyDescent="0.2">
      <c r="A62" s="13" t="s">
        <v>2278</v>
      </c>
      <c r="B62" s="13" t="s">
        <v>108</v>
      </c>
      <c r="C62" s="14" t="s">
        <v>43</v>
      </c>
      <c r="D62" s="13" t="s">
        <v>811</v>
      </c>
      <c r="E62" s="13" t="s">
        <v>2279</v>
      </c>
      <c r="F62" s="13" t="s">
        <v>2280</v>
      </c>
      <c r="G62" s="13" t="s">
        <v>2281</v>
      </c>
      <c r="H62" s="13" t="s">
        <v>2282</v>
      </c>
      <c r="I62" s="13" t="str">
        <f t="shared" si="0"/>
        <v>04-2024</v>
      </c>
      <c r="J62" s="13" t="str">
        <f t="shared" si="1"/>
        <v>2024</v>
      </c>
      <c r="K62" s="13" t="s">
        <v>35</v>
      </c>
      <c r="L62" s="13" t="s">
        <v>36</v>
      </c>
      <c r="M62" s="13" t="s">
        <v>918</v>
      </c>
      <c r="N62" s="13" t="s">
        <v>919</v>
      </c>
      <c r="O62" s="13" t="s">
        <v>44</v>
      </c>
      <c r="P62" s="13" t="s">
        <v>37</v>
      </c>
      <c r="Q62" s="13" t="s">
        <v>45</v>
      </c>
      <c r="R62" s="13" t="s">
        <v>39</v>
      </c>
      <c r="S62" s="15">
        <v>1</v>
      </c>
      <c r="T62" s="13" t="s">
        <v>2283</v>
      </c>
      <c r="U62" s="16" t="s">
        <v>2284</v>
      </c>
      <c r="V62" s="87">
        <v>6400</v>
      </c>
      <c r="W62" s="18">
        <v>6400</v>
      </c>
      <c r="X62" s="18">
        <v>0</v>
      </c>
      <c r="Y62" s="18">
        <v>0</v>
      </c>
      <c r="Z62" s="18">
        <v>1024</v>
      </c>
      <c r="AA62" s="18">
        <v>0</v>
      </c>
      <c r="AB62" s="18">
        <v>0</v>
      </c>
      <c r="AC62" s="18">
        <v>0</v>
      </c>
      <c r="AD62" s="18">
        <v>0</v>
      </c>
      <c r="AE62" s="18">
        <v>0</v>
      </c>
      <c r="AF62" s="18">
        <v>7424</v>
      </c>
    </row>
    <row r="63" spans="1:32" hidden="1" outlineLevel="2" x14ac:dyDescent="0.2">
      <c r="A63" s="13" t="s">
        <v>2285</v>
      </c>
      <c r="B63" s="13" t="s">
        <v>108</v>
      </c>
      <c r="C63" s="14" t="s">
        <v>761</v>
      </c>
      <c r="D63" s="13" t="s">
        <v>815</v>
      </c>
      <c r="E63" s="13" t="s">
        <v>2286</v>
      </c>
      <c r="F63" s="13" t="s">
        <v>2287</v>
      </c>
      <c r="G63" s="13" t="s">
        <v>2288</v>
      </c>
      <c r="H63" s="13" t="s">
        <v>2289</v>
      </c>
      <c r="I63" s="13" t="str">
        <f t="shared" si="0"/>
        <v>04-2024</v>
      </c>
      <c r="J63" s="13" t="str">
        <f t="shared" si="1"/>
        <v>2024</v>
      </c>
      <c r="K63" s="13" t="s">
        <v>35</v>
      </c>
      <c r="L63" s="13" t="s">
        <v>36</v>
      </c>
      <c r="M63" s="13" t="s">
        <v>813</v>
      </c>
      <c r="N63" s="13" t="s">
        <v>822</v>
      </c>
      <c r="O63" s="13" t="s">
        <v>34</v>
      </c>
      <c r="P63" s="13" t="s">
        <v>34</v>
      </c>
      <c r="Q63" s="13" t="s">
        <v>766</v>
      </c>
      <c r="R63" s="13" t="s">
        <v>767</v>
      </c>
      <c r="S63" s="15">
        <v>0</v>
      </c>
      <c r="T63" s="13" t="s">
        <v>768</v>
      </c>
      <c r="U63" s="16" t="s">
        <v>769</v>
      </c>
      <c r="V63" s="87">
        <v>0</v>
      </c>
      <c r="W63" s="18">
        <v>0</v>
      </c>
      <c r="X63" s="18">
        <v>0</v>
      </c>
      <c r="Y63" s="18">
        <v>0</v>
      </c>
      <c r="Z63" s="18">
        <v>0</v>
      </c>
      <c r="AA63" s="18">
        <v>0</v>
      </c>
      <c r="AB63" s="18">
        <v>0</v>
      </c>
      <c r="AC63" s="18">
        <v>0</v>
      </c>
      <c r="AD63" s="18">
        <v>0</v>
      </c>
      <c r="AE63" s="18">
        <v>0</v>
      </c>
      <c r="AF63" s="18">
        <v>0</v>
      </c>
    </row>
    <row r="64" spans="1:32" hidden="1" outlineLevel="2" x14ac:dyDescent="0.2">
      <c r="A64" s="13" t="s">
        <v>2290</v>
      </c>
      <c r="B64" s="13" t="s">
        <v>108</v>
      </c>
      <c r="C64" s="14" t="s">
        <v>761</v>
      </c>
      <c r="D64" s="13" t="s">
        <v>815</v>
      </c>
      <c r="E64" s="13" t="s">
        <v>2291</v>
      </c>
      <c r="F64" s="13" t="s">
        <v>2292</v>
      </c>
      <c r="G64" s="13" t="s">
        <v>2293</v>
      </c>
      <c r="H64" s="13" t="s">
        <v>2294</v>
      </c>
      <c r="I64" s="13" t="str">
        <f t="shared" si="0"/>
        <v>04-2024</v>
      </c>
      <c r="J64" s="13" t="str">
        <f t="shared" si="1"/>
        <v>2024</v>
      </c>
      <c r="K64" s="13" t="s">
        <v>35</v>
      </c>
      <c r="L64" s="13" t="s">
        <v>36</v>
      </c>
      <c r="M64" s="13" t="s">
        <v>813</v>
      </c>
      <c r="N64" s="13" t="s">
        <v>822</v>
      </c>
      <c r="O64" s="13" t="s">
        <v>34</v>
      </c>
      <c r="P64" s="13" t="s">
        <v>34</v>
      </c>
      <c r="Q64" s="13" t="s">
        <v>766</v>
      </c>
      <c r="R64" s="13" t="s">
        <v>767</v>
      </c>
      <c r="S64" s="15">
        <v>0</v>
      </c>
      <c r="T64" s="13" t="s">
        <v>768</v>
      </c>
      <c r="U64" s="16" t="s">
        <v>769</v>
      </c>
      <c r="V64" s="87">
        <v>0</v>
      </c>
      <c r="W64" s="18">
        <v>0</v>
      </c>
      <c r="X64" s="18">
        <v>0</v>
      </c>
      <c r="Y64" s="18">
        <v>0</v>
      </c>
      <c r="Z64" s="18">
        <v>0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18">
        <v>0</v>
      </c>
    </row>
    <row r="65" spans="1:32" hidden="1" outlineLevel="2" x14ac:dyDescent="0.2">
      <c r="A65" s="13" t="s">
        <v>2295</v>
      </c>
      <c r="B65" s="13" t="s">
        <v>108</v>
      </c>
      <c r="C65" s="14" t="s">
        <v>761</v>
      </c>
      <c r="D65" s="13" t="s">
        <v>815</v>
      </c>
      <c r="E65" s="13" t="s">
        <v>2296</v>
      </c>
      <c r="F65" s="13" t="s">
        <v>2297</v>
      </c>
      <c r="G65" s="13" t="s">
        <v>2298</v>
      </c>
      <c r="H65" s="13" t="s">
        <v>2299</v>
      </c>
      <c r="I65" s="13" t="str">
        <f t="shared" ref="I65:I87" si="5">MID(H65,6,2)&amp;"-"&amp;LEFT(H65,4)</f>
        <v>04-2024</v>
      </c>
      <c r="J65" s="13" t="str">
        <f t="shared" ref="J65:J87" si="6">LEFT(H65,4)</f>
        <v>2024</v>
      </c>
      <c r="K65" s="13" t="s">
        <v>35</v>
      </c>
      <c r="L65" s="13" t="s">
        <v>36</v>
      </c>
      <c r="M65" s="13" t="s">
        <v>2300</v>
      </c>
      <c r="N65" s="13" t="s">
        <v>2301</v>
      </c>
      <c r="O65" s="13" t="s">
        <v>34</v>
      </c>
      <c r="P65" s="13" t="s">
        <v>34</v>
      </c>
      <c r="Q65" s="13" t="s">
        <v>766</v>
      </c>
      <c r="R65" s="13" t="s">
        <v>767</v>
      </c>
      <c r="S65" s="15">
        <v>0</v>
      </c>
      <c r="T65" s="13" t="s">
        <v>768</v>
      </c>
      <c r="U65" s="16" t="s">
        <v>769</v>
      </c>
      <c r="V65" s="87">
        <v>0</v>
      </c>
      <c r="W65" s="18">
        <v>0</v>
      </c>
      <c r="X65" s="18">
        <v>0</v>
      </c>
      <c r="Y65" s="18">
        <v>0</v>
      </c>
      <c r="Z65" s="18">
        <v>0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18">
        <v>0</v>
      </c>
    </row>
    <row r="66" spans="1:32" hidden="1" outlineLevel="2" x14ac:dyDescent="0.2">
      <c r="A66" s="13" t="s">
        <v>2302</v>
      </c>
      <c r="B66" s="13" t="s">
        <v>108</v>
      </c>
      <c r="C66" s="14" t="s">
        <v>761</v>
      </c>
      <c r="D66" s="13" t="s">
        <v>815</v>
      </c>
      <c r="E66" s="13" t="s">
        <v>2303</v>
      </c>
      <c r="F66" s="13" t="s">
        <v>2304</v>
      </c>
      <c r="G66" s="13" t="s">
        <v>2305</v>
      </c>
      <c r="H66" s="13" t="s">
        <v>2306</v>
      </c>
      <c r="I66" s="13" t="str">
        <f t="shared" si="5"/>
        <v>04-2024</v>
      </c>
      <c r="J66" s="13" t="str">
        <f t="shared" si="6"/>
        <v>2024</v>
      </c>
      <c r="K66" s="13" t="s">
        <v>35</v>
      </c>
      <c r="L66" s="13" t="s">
        <v>36</v>
      </c>
      <c r="M66" s="13" t="s">
        <v>2300</v>
      </c>
      <c r="N66" s="13" t="s">
        <v>2301</v>
      </c>
      <c r="O66" s="13" t="s">
        <v>34</v>
      </c>
      <c r="P66" s="13" t="s">
        <v>34</v>
      </c>
      <c r="Q66" s="13" t="s">
        <v>766</v>
      </c>
      <c r="R66" s="13" t="s">
        <v>767</v>
      </c>
      <c r="S66" s="15">
        <v>0</v>
      </c>
      <c r="T66" s="13" t="s">
        <v>768</v>
      </c>
      <c r="U66" s="16" t="s">
        <v>769</v>
      </c>
      <c r="V66" s="87">
        <v>0</v>
      </c>
      <c r="W66" s="18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0</v>
      </c>
    </row>
    <row r="67" spans="1:32" hidden="1" outlineLevel="2" x14ac:dyDescent="0.2">
      <c r="A67" s="13" t="s">
        <v>2307</v>
      </c>
      <c r="B67" s="13" t="s">
        <v>108</v>
      </c>
      <c r="C67" s="14" t="s">
        <v>761</v>
      </c>
      <c r="D67" s="13" t="s">
        <v>815</v>
      </c>
      <c r="E67" s="13" t="s">
        <v>2308</v>
      </c>
      <c r="F67" s="13" t="s">
        <v>2309</v>
      </c>
      <c r="G67" s="13" t="s">
        <v>2310</v>
      </c>
      <c r="H67" s="13" t="s">
        <v>2311</v>
      </c>
      <c r="I67" s="13" t="str">
        <f t="shared" si="5"/>
        <v>04-2024</v>
      </c>
      <c r="J67" s="13" t="str">
        <f t="shared" si="6"/>
        <v>2024</v>
      </c>
      <c r="K67" s="13" t="s">
        <v>35</v>
      </c>
      <c r="L67" s="13" t="s">
        <v>36</v>
      </c>
      <c r="M67" s="13" t="s">
        <v>2300</v>
      </c>
      <c r="N67" s="13" t="s">
        <v>2301</v>
      </c>
      <c r="O67" s="13" t="s">
        <v>34</v>
      </c>
      <c r="P67" s="13" t="s">
        <v>34</v>
      </c>
      <c r="Q67" s="13" t="s">
        <v>766</v>
      </c>
      <c r="R67" s="13" t="s">
        <v>767</v>
      </c>
      <c r="S67" s="15">
        <v>0</v>
      </c>
      <c r="T67" s="13" t="s">
        <v>768</v>
      </c>
      <c r="U67" s="16" t="s">
        <v>769</v>
      </c>
      <c r="V67" s="87">
        <v>0</v>
      </c>
      <c r="W67" s="18">
        <v>0</v>
      </c>
      <c r="X67" s="18">
        <v>0</v>
      </c>
      <c r="Y67" s="18">
        <v>0</v>
      </c>
      <c r="Z67" s="18">
        <v>0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18">
        <v>0</v>
      </c>
    </row>
    <row r="68" spans="1:32" hidden="1" outlineLevel="2" x14ac:dyDescent="0.2">
      <c r="A68" s="13" t="s">
        <v>2312</v>
      </c>
      <c r="B68" s="13" t="s">
        <v>108</v>
      </c>
      <c r="C68" s="14" t="s">
        <v>761</v>
      </c>
      <c r="D68" s="13" t="s">
        <v>815</v>
      </c>
      <c r="E68" s="13" t="s">
        <v>2313</v>
      </c>
      <c r="F68" s="13" t="s">
        <v>2314</v>
      </c>
      <c r="G68" s="13" t="s">
        <v>2315</v>
      </c>
      <c r="H68" s="13" t="s">
        <v>2316</v>
      </c>
      <c r="I68" s="13" t="str">
        <f t="shared" si="5"/>
        <v>04-2024</v>
      </c>
      <c r="J68" s="13" t="str">
        <f t="shared" si="6"/>
        <v>2024</v>
      </c>
      <c r="K68" s="13" t="s">
        <v>35</v>
      </c>
      <c r="L68" s="13" t="s">
        <v>36</v>
      </c>
      <c r="M68" s="13" t="s">
        <v>2300</v>
      </c>
      <c r="N68" s="13" t="s">
        <v>2301</v>
      </c>
      <c r="O68" s="13" t="s">
        <v>34</v>
      </c>
      <c r="P68" s="13" t="s">
        <v>34</v>
      </c>
      <c r="Q68" s="13" t="s">
        <v>766</v>
      </c>
      <c r="R68" s="13" t="s">
        <v>767</v>
      </c>
      <c r="S68" s="15">
        <v>0</v>
      </c>
      <c r="T68" s="13" t="s">
        <v>768</v>
      </c>
      <c r="U68" s="16" t="s">
        <v>769</v>
      </c>
      <c r="V68" s="87">
        <v>0</v>
      </c>
      <c r="W68" s="18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0</v>
      </c>
      <c r="AC68" s="18">
        <v>0</v>
      </c>
      <c r="AD68" s="18">
        <v>0</v>
      </c>
      <c r="AE68" s="18">
        <v>0</v>
      </c>
      <c r="AF68" s="18">
        <v>0</v>
      </c>
    </row>
    <row r="69" spans="1:32" hidden="1" outlineLevel="2" x14ac:dyDescent="0.2">
      <c r="A69" s="13" t="s">
        <v>2317</v>
      </c>
      <c r="B69" s="13" t="s">
        <v>108</v>
      </c>
      <c r="C69" s="14" t="s">
        <v>761</v>
      </c>
      <c r="D69" s="13" t="s">
        <v>815</v>
      </c>
      <c r="E69" s="13" t="s">
        <v>2318</v>
      </c>
      <c r="F69" s="13" t="s">
        <v>2319</v>
      </c>
      <c r="G69" s="13" t="s">
        <v>2320</v>
      </c>
      <c r="H69" s="13" t="s">
        <v>2321</v>
      </c>
      <c r="I69" s="13" t="str">
        <f t="shared" si="5"/>
        <v>04-2024</v>
      </c>
      <c r="J69" s="13" t="str">
        <f t="shared" si="6"/>
        <v>2024</v>
      </c>
      <c r="K69" s="13" t="s">
        <v>35</v>
      </c>
      <c r="L69" s="13" t="s">
        <v>36</v>
      </c>
      <c r="M69" s="13" t="s">
        <v>2300</v>
      </c>
      <c r="N69" s="13" t="s">
        <v>2301</v>
      </c>
      <c r="O69" s="13" t="s">
        <v>34</v>
      </c>
      <c r="P69" s="13" t="s">
        <v>34</v>
      </c>
      <c r="Q69" s="13" t="s">
        <v>766</v>
      </c>
      <c r="R69" s="13" t="s">
        <v>767</v>
      </c>
      <c r="S69" s="15">
        <v>0</v>
      </c>
      <c r="T69" s="13" t="s">
        <v>768</v>
      </c>
      <c r="U69" s="16" t="s">
        <v>769</v>
      </c>
      <c r="V69" s="87">
        <v>0</v>
      </c>
      <c r="W69" s="18">
        <v>0</v>
      </c>
      <c r="X69" s="18">
        <v>0</v>
      </c>
      <c r="Y69" s="18">
        <v>0</v>
      </c>
      <c r="Z69" s="18">
        <v>0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18">
        <v>0</v>
      </c>
    </row>
    <row r="70" spans="1:32" hidden="1" outlineLevel="2" x14ac:dyDescent="0.2">
      <c r="A70" s="13" t="s">
        <v>2322</v>
      </c>
      <c r="B70" s="13" t="s">
        <v>108</v>
      </c>
      <c r="C70" s="14" t="s">
        <v>761</v>
      </c>
      <c r="D70" s="13" t="s">
        <v>815</v>
      </c>
      <c r="E70" s="13" t="s">
        <v>2323</v>
      </c>
      <c r="F70" s="13" t="s">
        <v>2324</v>
      </c>
      <c r="G70" s="13" t="s">
        <v>2325</v>
      </c>
      <c r="H70" s="13" t="s">
        <v>2326</v>
      </c>
      <c r="I70" s="13" t="str">
        <f t="shared" si="5"/>
        <v>04-2024</v>
      </c>
      <c r="J70" s="13" t="str">
        <f t="shared" si="6"/>
        <v>2024</v>
      </c>
      <c r="K70" s="13" t="s">
        <v>35</v>
      </c>
      <c r="L70" s="13" t="s">
        <v>36</v>
      </c>
      <c r="M70" s="13" t="s">
        <v>813</v>
      </c>
      <c r="N70" s="13" t="s">
        <v>822</v>
      </c>
      <c r="O70" s="13" t="s">
        <v>34</v>
      </c>
      <c r="P70" s="13" t="s">
        <v>34</v>
      </c>
      <c r="Q70" s="13" t="s">
        <v>766</v>
      </c>
      <c r="R70" s="13" t="s">
        <v>767</v>
      </c>
      <c r="S70" s="15">
        <v>0</v>
      </c>
      <c r="T70" s="13" t="s">
        <v>768</v>
      </c>
      <c r="U70" s="16" t="s">
        <v>769</v>
      </c>
      <c r="V70" s="87">
        <v>0</v>
      </c>
      <c r="W70" s="18">
        <v>0</v>
      </c>
      <c r="X70" s="18">
        <v>0</v>
      </c>
      <c r="Y70" s="18">
        <v>0</v>
      </c>
      <c r="Z70" s="18">
        <v>0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18">
        <v>0</v>
      </c>
    </row>
    <row r="71" spans="1:32" hidden="1" outlineLevel="2" x14ac:dyDescent="0.2">
      <c r="A71" s="13" t="s">
        <v>2327</v>
      </c>
      <c r="B71" s="13" t="s">
        <v>108</v>
      </c>
      <c r="C71" s="14" t="s">
        <v>761</v>
      </c>
      <c r="D71" s="13" t="s">
        <v>815</v>
      </c>
      <c r="E71" s="13" t="s">
        <v>2328</v>
      </c>
      <c r="F71" s="13" t="s">
        <v>2329</v>
      </c>
      <c r="G71" s="13" t="s">
        <v>2330</v>
      </c>
      <c r="H71" s="13" t="s">
        <v>2331</v>
      </c>
      <c r="I71" s="13" t="str">
        <f t="shared" si="5"/>
        <v>04-2024</v>
      </c>
      <c r="J71" s="13" t="str">
        <f t="shared" si="6"/>
        <v>2024</v>
      </c>
      <c r="K71" s="13" t="s">
        <v>35</v>
      </c>
      <c r="L71" s="13" t="s">
        <v>36</v>
      </c>
      <c r="M71" s="13" t="s">
        <v>813</v>
      </c>
      <c r="N71" s="13" t="s">
        <v>822</v>
      </c>
      <c r="O71" s="13" t="s">
        <v>34</v>
      </c>
      <c r="P71" s="13" t="s">
        <v>34</v>
      </c>
      <c r="Q71" s="13" t="s">
        <v>766</v>
      </c>
      <c r="R71" s="13" t="s">
        <v>767</v>
      </c>
      <c r="S71" s="15">
        <v>0</v>
      </c>
      <c r="T71" s="13" t="s">
        <v>768</v>
      </c>
      <c r="U71" s="16" t="s">
        <v>769</v>
      </c>
      <c r="V71" s="87">
        <v>0</v>
      </c>
      <c r="W71" s="18">
        <v>0</v>
      </c>
      <c r="X71" s="18">
        <v>0</v>
      </c>
      <c r="Y71" s="18">
        <v>0</v>
      </c>
      <c r="Z71" s="18">
        <v>0</v>
      </c>
      <c r="AA71" s="18">
        <v>0</v>
      </c>
      <c r="AB71" s="18">
        <v>0</v>
      </c>
      <c r="AC71" s="18">
        <v>0</v>
      </c>
      <c r="AD71" s="18">
        <v>0</v>
      </c>
      <c r="AE71" s="18">
        <v>0</v>
      </c>
      <c r="AF71" s="18">
        <v>0</v>
      </c>
    </row>
    <row r="72" spans="1:32" hidden="1" outlineLevel="2" x14ac:dyDescent="0.2">
      <c r="A72" s="13" t="s">
        <v>2332</v>
      </c>
      <c r="B72" s="13" t="s">
        <v>108</v>
      </c>
      <c r="C72" s="14" t="s">
        <v>761</v>
      </c>
      <c r="D72" s="13" t="s">
        <v>815</v>
      </c>
      <c r="E72" s="13" t="s">
        <v>2333</v>
      </c>
      <c r="F72" s="13" t="s">
        <v>2334</v>
      </c>
      <c r="G72" s="13" t="s">
        <v>2335</v>
      </c>
      <c r="H72" s="13" t="s">
        <v>2336</v>
      </c>
      <c r="I72" s="13" t="str">
        <f t="shared" si="5"/>
        <v>04-2024</v>
      </c>
      <c r="J72" s="13" t="str">
        <f t="shared" si="6"/>
        <v>2024</v>
      </c>
      <c r="K72" s="13" t="s">
        <v>35</v>
      </c>
      <c r="L72" s="13" t="s">
        <v>36</v>
      </c>
      <c r="M72" s="13" t="s">
        <v>813</v>
      </c>
      <c r="N72" s="13" t="s">
        <v>822</v>
      </c>
      <c r="O72" s="13" t="s">
        <v>34</v>
      </c>
      <c r="P72" s="13" t="s">
        <v>34</v>
      </c>
      <c r="Q72" s="13" t="s">
        <v>766</v>
      </c>
      <c r="R72" s="13" t="s">
        <v>767</v>
      </c>
      <c r="S72" s="15">
        <v>0</v>
      </c>
      <c r="T72" s="13" t="s">
        <v>768</v>
      </c>
      <c r="U72" s="16" t="s">
        <v>769</v>
      </c>
      <c r="V72" s="87">
        <v>0</v>
      </c>
      <c r="W72" s="18">
        <v>0</v>
      </c>
      <c r="X72" s="18">
        <v>0</v>
      </c>
      <c r="Y72" s="18">
        <v>0</v>
      </c>
      <c r="Z72" s="18">
        <v>0</v>
      </c>
      <c r="AA72" s="18">
        <v>0</v>
      </c>
      <c r="AB72" s="18">
        <v>0</v>
      </c>
      <c r="AC72" s="18">
        <v>0</v>
      </c>
      <c r="AD72" s="18">
        <v>0</v>
      </c>
      <c r="AE72" s="18">
        <v>0</v>
      </c>
      <c r="AF72" s="18">
        <v>0</v>
      </c>
    </row>
    <row r="73" spans="1:32" outlineLevel="1" collapsed="1" x14ac:dyDescent="0.2">
      <c r="A73" s="13"/>
      <c r="B73" s="13"/>
      <c r="C73" s="14"/>
      <c r="D73" s="13"/>
      <c r="E73" s="13"/>
      <c r="F73" s="13"/>
      <c r="G73" s="13"/>
      <c r="H73" s="13"/>
      <c r="I73" s="77" t="s">
        <v>2197</v>
      </c>
      <c r="J73" s="13"/>
      <c r="K73" s="13"/>
      <c r="L73" s="13"/>
      <c r="M73" s="13"/>
      <c r="N73" s="13"/>
      <c r="O73" s="13"/>
      <c r="P73" s="13"/>
      <c r="Q73" s="13"/>
      <c r="R73" s="13"/>
      <c r="S73" s="15"/>
      <c r="T73" s="13"/>
      <c r="U73" s="16"/>
      <c r="V73" s="87">
        <f t="shared" ref="V73:AF73" si="7">SUBTOTAL(9,V52:V72)</f>
        <v>93765.53</v>
      </c>
      <c r="W73" s="18">
        <f t="shared" si="7"/>
        <v>93765.53</v>
      </c>
      <c r="X73" s="18">
        <f t="shared" si="7"/>
        <v>0</v>
      </c>
      <c r="Y73" s="18">
        <f t="shared" si="7"/>
        <v>0</v>
      </c>
      <c r="Z73" s="18">
        <f t="shared" si="7"/>
        <v>15002.48</v>
      </c>
      <c r="AA73" s="18">
        <f t="shared" si="7"/>
        <v>0</v>
      </c>
      <c r="AB73" s="18">
        <f t="shared" si="7"/>
        <v>0</v>
      </c>
      <c r="AC73" s="18">
        <f t="shared" si="7"/>
        <v>0</v>
      </c>
      <c r="AD73" s="18">
        <f t="shared" si="7"/>
        <v>0</v>
      </c>
      <c r="AE73" s="18">
        <f t="shared" si="7"/>
        <v>0</v>
      </c>
      <c r="AF73" s="18">
        <f t="shared" si="7"/>
        <v>108768.01000000001</v>
      </c>
    </row>
    <row r="74" spans="1:32" hidden="1" outlineLevel="2" x14ac:dyDescent="0.2">
      <c r="A74" s="13" t="s">
        <v>2337</v>
      </c>
      <c r="B74" s="13" t="s">
        <v>108</v>
      </c>
      <c r="C74" s="14" t="s">
        <v>43</v>
      </c>
      <c r="D74" s="13" t="s">
        <v>811</v>
      </c>
      <c r="E74" s="13" t="s">
        <v>2338</v>
      </c>
      <c r="F74" s="13" t="s">
        <v>2339</v>
      </c>
      <c r="G74" s="13" t="s">
        <v>2340</v>
      </c>
      <c r="H74" s="13" t="s">
        <v>2341</v>
      </c>
      <c r="I74" s="13" t="str">
        <f t="shared" si="5"/>
        <v>05-2024</v>
      </c>
      <c r="J74" s="13" t="str">
        <f t="shared" si="6"/>
        <v>2024</v>
      </c>
      <c r="K74" s="13" t="s">
        <v>35</v>
      </c>
      <c r="L74" s="13" t="s">
        <v>36</v>
      </c>
      <c r="M74" s="13" t="s">
        <v>918</v>
      </c>
      <c r="N74" s="13" t="s">
        <v>919</v>
      </c>
      <c r="O74" s="13" t="s">
        <v>44</v>
      </c>
      <c r="P74" s="13" t="s">
        <v>37</v>
      </c>
      <c r="Q74" s="13" t="s">
        <v>45</v>
      </c>
      <c r="R74" s="13" t="s">
        <v>39</v>
      </c>
      <c r="S74" s="15">
        <v>1</v>
      </c>
      <c r="T74" s="13" t="s">
        <v>2342</v>
      </c>
      <c r="U74" s="16" t="s">
        <v>2343</v>
      </c>
      <c r="V74" s="87">
        <v>11000</v>
      </c>
      <c r="W74" s="18">
        <v>11000</v>
      </c>
      <c r="X74" s="18">
        <v>0</v>
      </c>
      <c r="Y74" s="18">
        <v>0</v>
      </c>
      <c r="Z74" s="18">
        <v>1760</v>
      </c>
      <c r="AA74" s="18">
        <v>0</v>
      </c>
      <c r="AB74" s="18">
        <v>0</v>
      </c>
      <c r="AC74" s="18">
        <v>0</v>
      </c>
      <c r="AD74" s="18">
        <v>0</v>
      </c>
      <c r="AE74" s="18">
        <v>0</v>
      </c>
      <c r="AF74" s="18">
        <v>12760</v>
      </c>
    </row>
    <row r="75" spans="1:32" hidden="1" outlineLevel="2" x14ac:dyDescent="0.2">
      <c r="A75" s="13" t="s">
        <v>2344</v>
      </c>
      <c r="B75" s="13" t="s">
        <v>108</v>
      </c>
      <c r="C75" s="14" t="s">
        <v>43</v>
      </c>
      <c r="D75" s="13" t="s">
        <v>811</v>
      </c>
      <c r="E75" s="13" t="s">
        <v>2345</v>
      </c>
      <c r="F75" s="13" t="s">
        <v>2346</v>
      </c>
      <c r="G75" s="13" t="s">
        <v>2347</v>
      </c>
      <c r="H75" s="13" t="s">
        <v>2348</v>
      </c>
      <c r="I75" s="13" t="str">
        <f t="shared" si="5"/>
        <v>05-2024</v>
      </c>
      <c r="J75" s="13" t="str">
        <f t="shared" si="6"/>
        <v>2024</v>
      </c>
      <c r="K75" s="13" t="s">
        <v>35</v>
      </c>
      <c r="L75" s="13" t="s">
        <v>36</v>
      </c>
      <c r="M75" s="13" t="s">
        <v>41</v>
      </c>
      <c r="N75" s="13" t="s">
        <v>128</v>
      </c>
      <c r="O75" s="13" t="s">
        <v>44</v>
      </c>
      <c r="P75" s="13" t="s">
        <v>37</v>
      </c>
      <c r="Q75" s="13" t="s">
        <v>45</v>
      </c>
      <c r="R75" s="13" t="s">
        <v>39</v>
      </c>
      <c r="S75" s="15">
        <v>1</v>
      </c>
      <c r="T75" s="13" t="s">
        <v>2349</v>
      </c>
      <c r="U75" s="16" t="s">
        <v>2350</v>
      </c>
      <c r="V75" s="87">
        <v>11401.12</v>
      </c>
      <c r="W75" s="18">
        <v>11401.12</v>
      </c>
      <c r="X75" s="18">
        <v>0</v>
      </c>
      <c r="Y75" s="18">
        <v>0</v>
      </c>
      <c r="Z75" s="18">
        <v>1824.18</v>
      </c>
      <c r="AA75" s="18">
        <v>0</v>
      </c>
      <c r="AB75" s="18">
        <v>0</v>
      </c>
      <c r="AC75" s="18">
        <v>0</v>
      </c>
      <c r="AD75" s="18">
        <v>0</v>
      </c>
      <c r="AE75" s="18">
        <v>0</v>
      </c>
      <c r="AF75" s="18">
        <v>13225.300000000001</v>
      </c>
    </row>
    <row r="76" spans="1:32" hidden="1" outlineLevel="2" x14ac:dyDescent="0.2">
      <c r="A76" s="13" t="s">
        <v>2351</v>
      </c>
      <c r="B76" s="13" t="s">
        <v>108</v>
      </c>
      <c r="C76" s="14" t="s">
        <v>43</v>
      </c>
      <c r="D76" s="13" t="s">
        <v>811</v>
      </c>
      <c r="E76" s="13" t="s">
        <v>2352</v>
      </c>
      <c r="F76" s="13" t="s">
        <v>2353</v>
      </c>
      <c r="G76" s="13" t="s">
        <v>2354</v>
      </c>
      <c r="H76" s="13" t="s">
        <v>2355</v>
      </c>
      <c r="I76" s="13" t="str">
        <f t="shared" si="5"/>
        <v>05-2024</v>
      </c>
      <c r="J76" s="13" t="str">
        <f t="shared" si="6"/>
        <v>2024</v>
      </c>
      <c r="K76" s="13" t="s">
        <v>35</v>
      </c>
      <c r="L76" s="13" t="s">
        <v>36</v>
      </c>
      <c r="M76" s="13" t="s">
        <v>918</v>
      </c>
      <c r="N76" s="13" t="s">
        <v>919</v>
      </c>
      <c r="O76" s="13" t="s">
        <v>44</v>
      </c>
      <c r="P76" s="13" t="s">
        <v>37</v>
      </c>
      <c r="Q76" s="13" t="s">
        <v>45</v>
      </c>
      <c r="R76" s="13" t="s">
        <v>39</v>
      </c>
      <c r="S76" s="15">
        <v>1</v>
      </c>
      <c r="T76" s="13" t="s">
        <v>2356</v>
      </c>
      <c r="U76" s="16" t="s">
        <v>2258</v>
      </c>
      <c r="V76" s="87">
        <v>12000</v>
      </c>
      <c r="W76" s="18">
        <v>12000</v>
      </c>
      <c r="X76" s="18">
        <v>0</v>
      </c>
      <c r="Y76" s="18">
        <v>0</v>
      </c>
      <c r="Z76" s="18">
        <v>1920</v>
      </c>
      <c r="AA76" s="18">
        <v>0</v>
      </c>
      <c r="AB76" s="18">
        <v>0</v>
      </c>
      <c r="AC76" s="18">
        <v>0</v>
      </c>
      <c r="AD76" s="18">
        <v>0</v>
      </c>
      <c r="AE76" s="18">
        <v>0</v>
      </c>
      <c r="AF76" s="18">
        <v>13920</v>
      </c>
    </row>
    <row r="77" spans="1:32" hidden="1" outlineLevel="2" x14ac:dyDescent="0.2">
      <c r="A77" s="13" t="s">
        <v>2357</v>
      </c>
      <c r="B77" s="13" t="s">
        <v>108</v>
      </c>
      <c r="C77" s="14" t="s">
        <v>43</v>
      </c>
      <c r="D77" s="13" t="s">
        <v>811</v>
      </c>
      <c r="E77" s="13" t="s">
        <v>2358</v>
      </c>
      <c r="F77" s="13" t="s">
        <v>2359</v>
      </c>
      <c r="G77" s="13" t="s">
        <v>2360</v>
      </c>
      <c r="H77" s="13" t="s">
        <v>2361</v>
      </c>
      <c r="I77" s="13" t="str">
        <f t="shared" si="5"/>
        <v>05-2024</v>
      </c>
      <c r="J77" s="13" t="str">
        <f t="shared" si="6"/>
        <v>2024</v>
      </c>
      <c r="K77" s="13" t="s">
        <v>35</v>
      </c>
      <c r="L77" s="13" t="s">
        <v>36</v>
      </c>
      <c r="M77" s="13" t="s">
        <v>918</v>
      </c>
      <c r="N77" s="13" t="s">
        <v>919</v>
      </c>
      <c r="O77" s="13" t="s">
        <v>44</v>
      </c>
      <c r="P77" s="13" t="s">
        <v>37</v>
      </c>
      <c r="Q77" s="13" t="s">
        <v>45</v>
      </c>
      <c r="R77" s="13" t="s">
        <v>39</v>
      </c>
      <c r="S77" s="15">
        <v>1</v>
      </c>
      <c r="T77" s="13" t="s">
        <v>2362</v>
      </c>
      <c r="U77" s="16" t="s">
        <v>47</v>
      </c>
      <c r="V77" s="87">
        <v>6000</v>
      </c>
      <c r="W77" s="18">
        <v>6000</v>
      </c>
      <c r="X77" s="18">
        <v>0</v>
      </c>
      <c r="Y77" s="18">
        <v>0</v>
      </c>
      <c r="Z77" s="18">
        <v>960</v>
      </c>
      <c r="AA77" s="18">
        <v>0</v>
      </c>
      <c r="AB77" s="18">
        <v>0</v>
      </c>
      <c r="AC77" s="18">
        <v>0</v>
      </c>
      <c r="AD77" s="18">
        <v>0</v>
      </c>
      <c r="AE77" s="18">
        <v>0</v>
      </c>
      <c r="AF77" s="18">
        <v>6960</v>
      </c>
    </row>
    <row r="78" spans="1:32" hidden="1" outlineLevel="2" x14ac:dyDescent="0.2">
      <c r="A78" s="13" t="s">
        <v>2363</v>
      </c>
      <c r="B78" s="13" t="s">
        <v>108</v>
      </c>
      <c r="C78" s="14" t="s">
        <v>43</v>
      </c>
      <c r="D78" s="13" t="s">
        <v>811</v>
      </c>
      <c r="E78" s="13" t="s">
        <v>2364</v>
      </c>
      <c r="F78" s="13" t="s">
        <v>2365</v>
      </c>
      <c r="G78" s="13" t="s">
        <v>2366</v>
      </c>
      <c r="H78" s="13" t="s">
        <v>2367</v>
      </c>
      <c r="I78" s="13" t="str">
        <f t="shared" si="5"/>
        <v>05-2024</v>
      </c>
      <c r="J78" s="13" t="str">
        <f t="shared" si="6"/>
        <v>2024</v>
      </c>
      <c r="K78" s="13" t="s">
        <v>35</v>
      </c>
      <c r="L78" s="13" t="s">
        <v>36</v>
      </c>
      <c r="M78" s="13" t="s">
        <v>2368</v>
      </c>
      <c r="N78" s="13" t="s">
        <v>2369</v>
      </c>
      <c r="O78" s="13" t="s">
        <v>51</v>
      </c>
      <c r="P78" s="13" t="s">
        <v>52</v>
      </c>
      <c r="Q78" s="13" t="s">
        <v>45</v>
      </c>
      <c r="R78" s="13" t="s">
        <v>39</v>
      </c>
      <c r="S78" s="15">
        <v>1</v>
      </c>
      <c r="T78" s="13" t="s">
        <v>2370</v>
      </c>
      <c r="U78" s="16" t="s">
        <v>2371</v>
      </c>
      <c r="V78" s="87">
        <v>1100</v>
      </c>
      <c r="W78" s="18">
        <v>1100</v>
      </c>
      <c r="X78" s="18">
        <v>0</v>
      </c>
      <c r="Y78" s="18">
        <v>0</v>
      </c>
      <c r="Z78" s="18">
        <v>176</v>
      </c>
      <c r="AA78" s="18">
        <v>0</v>
      </c>
      <c r="AB78" s="18">
        <v>0</v>
      </c>
      <c r="AC78" s="18">
        <v>0</v>
      </c>
      <c r="AD78" s="18">
        <v>0</v>
      </c>
      <c r="AE78" s="18">
        <v>0</v>
      </c>
      <c r="AF78" s="18">
        <v>1276</v>
      </c>
    </row>
    <row r="79" spans="1:32" hidden="1" outlineLevel="2" x14ac:dyDescent="0.2">
      <c r="A79" s="13" t="s">
        <v>2372</v>
      </c>
      <c r="B79" s="13" t="s">
        <v>108</v>
      </c>
      <c r="C79" s="14" t="s">
        <v>43</v>
      </c>
      <c r="D79" s="13" t="s">
        <v>811</v>
      </c>
      <c r="E79" s="13" t="s">
        <v>2373</v>
      </c>
      <c r="F79" s="13" t="s">
        <v>2374</v>
      </c>
      <c r="G79" s="13" t="s">
        <v>2375</v>
      </c>
      <c r="H79" s="13" t="s">
        <v>2376</v>
      </c>
      <c r="I79" s="13" t="str">
        <f t="shared" si="5"/>
        <v>05-2024</v>
      </c>
      <c r="J79" s="13" t="str">
        <f t="shared" si="6"/>
        <v>2024</v>
      </c>
      <c r="K79" s="13" t="s">
        <v>35</v>
      </c>
      <c r="L79" s="13" t="s">
        <v>36</v>
      </c>
      <c r="M79" s="13" t="s">
        <v>813</v>
      </c>
      <c r="N79" s="13" t="s">
        <v>822</v>
      </c>
      <c r="O79" s="13" t="s">
        <v>51</v>
      </c>
      <c r="P79" s="13" t="s">
        <v>52</v>
      </c>
      <c r="Q79" s="13" t="s">
        <v>45</v>
      </c>
      <c r="R79" s="13" t="s">
        <v>39</v>
      </c>
      <c r="S79" s="15">
        <v>1</v>
      </c>
      <c r="T79" s="13" t="s">
        <v>2377</v>
      </c>
      <c r="U79" s="16" t="s">
        <v>2378</v>
      </c>
      <c r="V79" s="87">
        <v>5198</v>
      </c>
      <c r="W79" s="18">
        <v>5198</v>
      </c>
      <c r="X79" s="18">
        <v>0</v>
      </c>
      <c r="Y79" s="18">
        <v>0</v>
      </c>
      <c r="Z79" s="18">
        <v>831.68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6029.68</v>
      </c>
    </row>
    <row r="80" spans="1:32" hidden="1" outlineLevel="2" x14ac:dyDescent="0.2">
      <c r="A80" s="13" t="s">
        <v>2379</v>
      </c>
      <c r="B80" s="13" t="s">
        <v>108</v>
      </c>
      <c r="C80" s="14" t="s">
        <v>43</v>
      </c>
      <c r="D80" s="13" t="s">
        <v>811</v>
      </c>
      <c r="E80" s="13" t="s">
        <v>2380</v>
      </c>
      <c r="F80" s="13" t="s">
        <v>2381</v>
      </c>
      <c r="G80" s="13" t="s">
        <v>2382</v>
      </c>
      <c r="H80" s="13" t="s">
        <v>2383</v>
      </c>
      <c r="I80" s="13" t="str">
        <f t="shared" si="5"/>
        <v>05-2024</v>
      </c>
      <c r="J80" s="13" t="str">
        <f t="shared" si="6"/>
        <v>2024</v>
      </c>
      <c r="K80" s="13" t="s">
        <v>35</v>
      </c>
      <c r="L80" s="13" t="s">
        <v>36</v>
      </c>
      <c r="M80" s="13" t="s">
        <v>918</v>
      </c>
      <c r="N80" s="13" t="s">
        <v>919</v>
      </c>
      <c r="O80" s="13" t="s">
        <v>44</v>
      </c>
      <c r="P80" s="13" t="s">
        <v>37</v>
      </c>
      <c r="Q80" s="13" t="s">
        <v>45</v>
      </c>
      <c r="R80" s="13" t="s">
        <v>39</v>
      </c>
      <c r="S80" s="15">
        <v>1</v>
      </c>
      <c r="T80" s="13" t="s">
        <v>2384</v>
      </c>
      <c r="U80" s="16" t="s">
        <v>53</v>
      </c>
      <c r="V80" s="87">
        <v>10000</v>
      </c>
      <c r="W80" s="18">
        <v>10000</v>
      </c>
      <c r="X80" s="18">
        <v>0</v>
      </c>
      <c r="Y80" s="18">
        <v>0</v>
      </c>
      <c r="Z80" s="18">
        <v>1600</v>
      </c>
      <c r="AA80" s="18">
        <v>0</v>
      </c>
      <c r="AB80" s="18">
        <v>0</v>
      </c>
      <c r="AC80" s="18">
        <v>0</v>
      </c>
      <c r="AD80" s="18">
        <v>0</v>
      </c>
      <c r="AE80" s="18">
        <v>0</v>
      </c>
      <c r="AF80" s="18">
        <v>11600</v>
      </c>
    </row>
    <row r="81" spans="1:32" hidden="1" outlineLevel="2" x14ac:dyDescent="0.2">
      <c r="A81" s="13" t="s">
        <v>2385</v>
      </c>
      <c r="B81" s="13" t="s">
        <v>108</v>
      </c>
      <c r="C81" s="14" t="s">
        <v>43</v>
      </c>
      <c r="D81" s="13" t="s">
        <v>811</v>
      </c>
      <c r="E81" s="13" t="s">
        <v>2386</v>
      </c>
      <c r="F81" s="13" t="s">
        <v>2387</v>
      </c>
      <c r="G81" s="13" t="s">
        <v>2388</v>
      </c>
      <c r="H81" s="13" t="s">
        <v>2389</v>
      </c>
      <c r="I81" s="13" t="str">
        <f t="shared" si="5"/>
        <v>05-2024</v>
      </c>
      <c r="J81" s="13" t="str">
        <f t="shared" si="6"/>
        <v>2024</v>
      </c>
      <c r="K81" s="13" t="s">
        <v>35</v>
      </c>
      <c r="L81" s="13" t="s">
        <v>36</v>
      </c>
      <c r="M81" s="13" t="s">
        <v>57</v>
      </c>
      <c r="N81" s="13" t="s">
        <v>135</v>
      </c>
      <c r="O81" s="13" t="s">
        <v>44</v>
      </c>
      <c r="P81" s="13" t="s">
        <v>37</v>
      </c>
      <c r="Q81" s="13" t="s">
        <v>45</v>
      </c>
      <c r="R81" s="13" t="s">
        <v>39</v>
      </c>
      <c r="S81" s="15">
        <v>1</v>
      </c>
      <c r="T81" s="13" t="s">
        <v>71</v>
      </c>
      <c r="U81" s="16" t="s">
        <v>2390</v>
      </c>
      <c r="V81" s="87">
        <v>4731.43</v>
      </c>
      <c r="W81" s="18">
        <v>4731.43</v>
      </c>
      <c r="X81" s="18">
        <v>0</v>
      </c>
      <c r="Y81" s="18">
        <v>0</v>
      </c>
      <c r="Z81" s="18">
        <v>757.03</v>
      </c>
      <c r="AA81" s="18">
        <v>0</v>
      </c>
      <c r="AB81" s="18">
        <v>0</v>
      </c>
      <c r="AC81" s="18">
        <v>0</v>
      </c>
      <c r="AD81" s="18">
        <v>0</v>
      </c>
      <c r="AE81" s="18">
        <v>0</v>
      </c>
      <c r="AF81" s="18">
        <v>5488.46</v>
      </c>
    </row>
    <row r="82" spans="1:32" hidden="1" outlineLevel="2" x14ac:dyDescent="0.2">
      <c r="A82" s="13" t="s">
        <v>2391</v>
      </c>
      <c r="B82" s="13" t="s">
        <v>108</v>
      </c>
      <c r="C82" s="14" t="s">
        <v>43</v>
      </c>
      <c r="D82" s="13" t="s">
        <v>811</v>
      </c>
      <c r="E82" s="13" t="s">
        <v>2392</v>
      </c>
      <c r="F82" s="13" t="s">
        <v>2393</v>
      </c>
      <c r="G82" s="13" t="s">
        <v>2394</v>
      </c>
      <c r="H82" s="13" t="s">
        <v>2395</v>
      </c>
      <c r="I82" s="13" t="str">
        <f t="shared" si="5"/>
        <v>05-2024</v>
      </c>
      <c r="J82" s="13" t="str">
        <f t="shared" si="6"/>
        <v>2024</v>
      </c>
      <c r="K82" s="13" t="s">
        <v>35</v>
      </c>
      <c r="L82" s="13" t="s">
        <v>36</v>
      </c>
      <c r="M82" s="13" t="s">
        <v>918</v>
      </c>
      <c r="N82" s="13" t="s">
        <v>919</v>
      </c>
      <c r="O82" s="13" t="s">
        <v>44</v>
      </c>
      <c r="P82" s="13" t="s">
        <v>37</v>
      </c>
      <c r="Q82" s="13" t="s">
        <v>45</v>
      </c>
      <c r="R82" s="13" t="s">
        <v>39</v>
      </c>
      <c r="S82" s="15">
        <v>1</v>
      </c>
      <c r="T82" s="13" t="s">
        <v>2396</v>
      </c>
      <c r="U82" s="16" t="s">
        <v>2397</v>
      </c>
      <c r="V82" s="87">
        <v>2900</v>
      </c>
      <c r="W82" s="18">
        <v>2900</v>
      </c>
      <c r="X82" s="18">
        <v>0</v>
      </c>
      <c r="Y82" s="18">
        <v>0</v>
      </c>
      <c r="Z82" s="18">
        <v>464</v>
      </c>
      <c r="AA82" s="18">
        <v>0</v>
      </c>
      <c r="AB82" s="18">
        <v>0</v>
      </c>
      <c r="AC82" s="18">
        <v>0</v>
      </c>
      <c r="AD82" s="18">
        <v>0</v>
      </c>
      <c r="AE82" s="18">
        <v>0</v>
      </c>
      <c r="AF82" s="18">
        <v>3364</v>
      </c>
    </row>
    <row r="83" spans="1:32" hidden="1" outlineLevel="2" x14ac:dyDescent="0.2">
      <c r="A83" s="13" t="s">
        <v>2398</v>
      </c>
      <c r="B83" s="13" t="s">
        <v>108</v>
      </c>
      <c r="C83" s="14" t="s">
        <v>43</v>
      </c>
      <c r="D83" s="13" t="s">
        <v>811</v>
      </c>
      <c r="E83" s="13" t="s">
        <v>2399</v>
      </c>
      <c r="F83" s="13" t="s">
        <v>2400</v>
      </c>
      <c r="G83" s="13" t="s">
        <v>2401</v>
      </c>
      <c r="H83" s="13" t="s">
        <v>2402</v>
      </c>
      <c r="I83" s="13" t="str">
        <f t="shared" si="5"/>
        <v>05-2024</v>
      </c>
      <c r="J83" s="13" t="str">
        <f t="shared" si="6"/>
        <v>2024</v>
      </c>
      <c r="K83" s="13" t="s">
        <v>35</v>
      </c>
      <c r="L83" s="13" t="s">
        <v>36</v>
      </c>
      <c r="M83" s="13" t="s">
        <v>918</v>
      </c>
      <c r="N83" s="13" t="s">
        <v>919</v>
      </c>
      <c r="O83" s="13" t="s">
        <v>44</v>
      </c>
      <c r="P83" s="13" t="s">
        <v>37</v>
      </c>
      <c r="Q83" s="13" t="s">
        <v>45</v>
      </c>
      <c r="R83" s="13" t="s">
        <v>39</v>
      </c>
      <c r="S83" s="15">
        <v>1</v>
      </c>
      <c r="T83" s="13" t="s">
        <v>2403</v>
      </c>
      <c r="U83" s="16" t="s">
        <v>2226</v>
      </c>
      <c r="V83" s="87">
        <v>13000</v>
      </c>
      <c r="W83" s="18">
        <v>13000</v>
      </c>
      <c r="X83" s="18">
        <v>0</v>
      </c>
      <c r="Y83" s="18">
        <v>0</v>
      </c>
      <c r="Z83" s="18">
        <v>2080</v>
      </c>
      <c r="AA83" s="18">
        <v>0</v>
      </c>
      <c r="AB83" s="18">
        <v>0</v>
      </c>
      <c r="AC83" s="18">
        <v>0</v>
      </c>
      <c r="AD83" s="18">
        <v>0</v>
      </c>
      <c r="AE83" s="18">
        <v>0</v>
      </c>
      <c r="AF83" s="18">
        <v>15080</v>
      </c>
    </row>
    <row r="84" spans="1:32" hidden="1" outlineLevel="2" x14ac:dyDescent="0.2">
      <c r="A84" s="13" t="s">
        <v>2404</v>
      </c>
      <c r="B84" s="13" t="s">
        <v>108</v>
      </c>
      <c r="C84" s="14" t="s">
        <v>43</v>
      </c>
      <c r="D84" s="13" t="s">
        <v>811</v>
      </c>
      <c r="E84" s="13" t="s">
        <v>2405</v>
      </c>
      <c r="F84" s="13" t="s">
        <v>2406</v>
      </c>
      <c r="G84" s="13" t="s">
        <v>2407</v>
      </c>
      <c r="H84" s="13" t="s">
        <v>2408</v>
      </c>
      <c r="I84" s="13" t="str">
        <f t="shared" si="5"/>
        <v>05-2024</v>
      </c>
      <c r="J84" s="13" t="str">
        <f t="shared" si="6"/>
        <v>2024</v>
      </c>
      <c r="K84" s="13" t="s">
        <v>35</v>
      </c>
      <c r="L84" s="13" t="s">
        <v>36</v>
      </c>
      <c r="M84" s="13" t="s">
        <v>918</v>
      </c>
      <c r="N84" s="13" t="s">
        <v>919</v>
      </c>
      <c r="O84" s="13" t="s">
        <v>44</v>
      </c>
      <c r="P84" s="13" t="s">
        <v>37</v>
      </c>
      <c r="Q84" s="13" t="s">
        <v>45</v>
      </c>
      <c r="R84" s="13" t="s">
        <v>39</v>
      </c>
      <c r="S84" s="15">
        <v>1</v>
      </c>
      <c r="T84" s="13" t="s">
        <v>2409</v>
      </c>
      <c r="U84" s="16" t="s">
        <v>2410</v>
      </c>
      <c r="V84" s="87">
        <v>8000</v>
      </c>
      <c r="W84" s="18">
        <v>8000</v>
      </c>
      <c r="X84" s="18">
        <v>0</v>
      </c>
      <c r="Y84" s="18">
        <v>0</v>
      </c>
      <c r="Z84" s="18">
        <v>1280</v>
      </c>
      <c r="AA84" s="18">
        <v>0</v>
      </c>
      <c r="AB84" s="18">
        <v>0</v>
      </c>
      <c r="AC84" s="18">
        <v>0</v>
      </c>
      <c r="AD84" s="18">
        <v>0</v>
      </c>
      <c r="AE84" s="18">
        <v>0</v>
      </c>
      <c r="AF84" s="18">
        <v>9280</v>
      </c>
    </row>
    <row r="85" spans="1:32" hidden="1" outlineLevel="2" x14ac:dyDescent="0.2">
      <c r="A85" s="13" t="s">
        <v>2411</v>
      </c>
      <c r="B85" s="13" t="s">
        <v>108</v>
      </c>
      <c r="C85" s="14" t="s">
        <v>43</v>
      </c>
      <c r="D85" s="13" t="s">
        <v>811</v>
      </c>
      <c r="E85" s="13" t="s">
        <v>2412</v>
      </c>
      <c r="F85" s="13" t="s">
        <v>2413</v>
      </c>
      <c r="G85" s="13" t="s">
        <v>2414</v>
      </c>
      <c r="H85" s="13" t="s">
        <v>2415</v>
      </c>
      <c r="I85" s="13" t="str">
        <f t="shared" si="5"/>
        <v>05-2024</v>
      </c>
      <c r="J85" s="13" t="str">
        <f t="shared" si="6"/>
        <v>2024</v>
      </c>
      <c r="K85" s="13" t="s">
        <v>35</v>
      </c>
      <c r="L85" s="13" t="s">
        <v>36</v>
      </c>
      <c r="M85" s="13" t="s">
        <v>918</v>
      </c>
      <c r="N85" s="13" t="s">
        <v>919</v>
      </c>
      <c r="O85" s="13" t="s">
        <v>44</v>
      </c>
      <c r="P85" s="13" t="s">
        <v>37</v>
      </c>
      <c r="Q85" s="13" t="s">
        <v>45</v>
      </c>
      <c r="R85" s="13" t="s">
        <v>39</v>
      </c>
      <c r="S85" s="15">
        <v>1</v>
      </c>
      <c r="T85" s="13" t="s">
        <v>2416</v>
      </c>
      <c r="U85" s="16" t="s">
        <v>2410</v>
      </c>
      <c r="V85" s="87">
        <v>8000</v>
      </c>
      <c r="W85" s="18">
        <v>8000</v>
      </c>
      <c r="X85" s="18">
        <v>0</v>
      </c>
      <c r="Y85" s="18">
        <v>0</v>
      </c>
      <c r="Z85" s="18">
        <v>1280</v>
      </c>
      <c r="AA85" s="18">
        <v>0</v>
      </c>
      <c r="AB85" s="18">
        <v>0</v>
      </c>
      <c r="AC85" s="18">
        <v>0</v>
      </c>
      <c r="AD85" s="18">
        <v>0</v>
      </c>
      <c r="AE85" s="18">
        <v>0</v>
      </c>
      <c r="AF85" s="18">
        <v>9280</v>
      </c>
    </row>
    <row r="86" spans="1:32" hidden="1" outlineLevel="2" x14ac:dyDescent="0.2">
      <c r="A86" s="13" t="s">
        <v>2417</v>
      </c>
      <c r="B86" s="13" t="s">
        <v>108</v>
      </c>
      <c r="C86" s="14" t="s">
        <v>761</v>
      </c>
      <c r="D86" s="13" t="s">
        <v>815</v>
      </c>
      <c r="E86" s="13" t="s">
        <v>2418</v>
      </c>
      <c r="F86" s="13" t="s">
        <v>2419</v>
      </c>
      <c r="G86" s="13" t="s">
        <v>2420</v>
      </c>
      <c r="H86" s="13" t="s">
        <v>2421</v>
      </c>
      <c r="I86" s="13" t="str">
        <f t="shared" si="5"/>
        <v>05-2024</v>
      </c>
      <c r="J86" s="13" t="str">
        <f t="shared" si="6"/>
        <v>2024</v>
      </c>
      <c r="K86" s="13" t="s">
        <v>35</v>
      </c>
      <c r="L86" s="13" t="s">
        <v>36</v>
      </c>
      <c r="M86" s="13" t="s">
        <v>813</v>
      </c>
      <c r="N86" s="13" t="s">
        <v>822</v>
      </c>
      <c r="O86" s="13" t="s">
        <v>34</v>
      </c>
      <c r="P86" s="13" t="s">
        <v>34</v>
      </c>
      <c r="Q86" s="13" t="s">
        <v>766</v>
      </c>
      <c r="R86" s="13" t="s">
        <v>767</v>
      </c>
      <c r="S86" s="15">
        <v>0</v>
      </c>
      <c r="T86" s="13" t="s">
        <v>768</v>
      </c>
      <c r="U86" s="16" t="s">
        <v>769</v>
      </c>
      <c r="V86" s="87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</row>
    <row r="87" spans="1:32" hidden="1" outlineLevel="2" x14ac:dyDescent="0.2">
      <c r="A87" s="13" t="s">
        <v>2422</v>
      </c>
      <c r="B87" s="13" t="s">
        <v>108</v>
      </c>
      <c r="C87" s="14" t="s">
        <v>761</v>
      </c>
      <c r="D87" s="13" t="s">
        <v>815</v>
      </c>
      <c r="E87" s="13" t="s">
        <v>2423</v>
      </c>
      <c r="F87" s="13" t="s">
        <v>2424</v>
      </c>
      <c r="G87" s="13" t="s">
        <v>2425</v>
      </c>
      <c r="H87" s="13" t="s">
        <v>2426</v>
      </c>
      <c r="I87" s="13" t="str">
        <f t="shared" si="5"/>
        <v>05-2024</v>
      </c>
      <c r="J87" s="13" t="str">
        <f t="shared" si="6"/>
        <v>2024</v>
      </c>
      <c r="K87" s="13" t="s">
        <v>35</v>
      </c>
      <c r="L87" s="13" t="s">
        <v>36</v>
      </c>
      <c r="M87" s="13" t="s">
        <v>2368</v>
      </c>
      <c r="N87" s="13" t="s">
        <v>2369</v>
      </c>
      <c r="O87" s="13" t="s">
        <v>34</v>
      </c>
      <c r="P87" s="13" t="s">
        <v>34</v>
      </c>
      <c r="Q87" s="13" t="s">
        <v>766</v>
      </c>
      <c r="R87" s="13" t="s">
        <v>767</v>
      </c>
      <c r="S87" s="15">
        <v>0</v>
      </c>
      <c r="T87" s="13" t="s">
        <v>768</v>
      </c>
      <c r="U87" s="16" t="s">
        <v>769</v>
      </c>
      <c r="V87" s="87">
        <v>0</v>
      </c>
      <c r="W87" s="18">
        <v>0</v>
      </c>
      <c r="X87" s="18">
        <v>0</v>
      </c>
      <c r="Y87" s="18">
        <v>0</v>
      </c>
      <c r="Z87" s="18">
        <v>0</v>
      </c>
      <c r="AA87" s="18">
        <v>0</v>
      </c>
      <c r="AB87" s="18">
        <v>0</v>
      </c>
      <c r="AC87" s="18">
        <v>0</v>
      </c>
      <c r="AD87" s="18">
        <v>0</v>
      </c>
      <c r="AE87" s="18">
        <v>0</v>
      </c>
      <c r="AF87" s="18">
        <v>0</v>
      </c>
    </row>
    <row r="88" spans="1:32" outlineLevel="1" collapsed="1" x14ac:dyDescent="0.2">
      <c r="C88" s="78"/>
      <c r="I88" s="12" t="s">
        <v>2198</v>
      </c>
      <c r="S88" s="81"/>
      <c r="U88" s="82"/>
      <c r="V88" s="88">
        <f t="shared" ref="V88:AF88" si="8">SUBTOTAL(9,V74:V87)</f>
        <v>93330.55</v>
      </c>
      <c r="W88" s="84">
        <f t="shared" si="8"/>
        <v>93330.55</v>
      </c>
      <c r="X88" s="84">
        <f t="shared" si="8"/>
        <v>0</v>
      </c>
      <c r="Y88" s="84">
        <f t="shared" si="8"/>
        <v>0</v>
      </c>
      <c r="Z88" s="84">
        <f t="shared" si="8"/>
        <v>14932.890000000001</v>
      </c>
      <c r="AA88" s="84">
        <f t="shared" si="8"/>
        <v>0</v>
      </c>
      <c r="AB88" s="84">
        <f t="shared" si="8"/>
        <v>0</v>
      </c>
      <c r="AC88" s="84">
        <f t="shared" si="8"/>
        <v>0</v>
      </c>
      <c r="AD88" s="84">
        <f t="shared" si="8"/>
        <v>0</v>
      </c>
      <c r="AE88" s="84">
        <f t="shared" si="8"/>
        <v>0</v>
      </c>
      <c r="AF88" s="84">
        <f t="shared" si="8"/>
        <v>108263.44000000002</v>
      </c>
    </row>
    <row r="89" spans="1:32" x14ac:dyDescent="0.2">
      <c r="C89" s="78"/>
      <c r="I89" s="12" t="s">
        <v>2199</v>
      </c>
      <c r="S89" s="81"/>
      <c r="U89" s="82"/>
      <c r="V89" s="88">
        <f t="shared" ref="V89:AF89" si="9">SUBTOTAL(9,V3:V87)</f>
        <v>453829.26000000007</v>
      </c>
      <c r="W89" s="89">
        <f t="shared" si="9"/>
        <v>453829.26000000007</v>
      </c>
      <c r="X89" s="89">
        <f t="shared" si="9"/>
        <v>0</v>
      </c>
      <c r="Y89" s="89">
        <f t="shared" si="9"/>
        <v>0</v>
      </c>
      <c r="Z89" s="89">
        <f t="shared" si="9"/>
        <v>72612.679999999993</v>
      </c>
      <c r="AA89" s="89">
        <f t="shared" si="9"/>
        <v>0</v>
      </c>
      <c r="AB89" s="89">
        <f t="shared" si="9"/>
        <v>0</v>
      </c>
      <c r="AC89" s="89">
        <f t="shared" si="9"/>
        <v>0</v>
      </c>
      <c r="AD89" s="89">
        <f t="shared" si="9"/>
        <v>0</v>
      </c>
      <c r="AE89" s="89">
        <f t="shared" si="9"/>
        <v>0</v>
      </c>
      <c r="AF89" s="89">
        <f t="shared" si="9"/>
        <v>526441.93999999994</v>
      </c>
    </row>
  </sheetData>
  <autoFilter ref="A2:AF88" xr:uid="{6FC9EF58-AF5E-484D-B977-5FCE81548A03}"/>
  <sortState xmlns:xlrd2="http://schemas.microsoft.com/office/spreadsheetml/2017/richdata2" ref="A3:AF49">
    <sortCondition ref="J3:J49"/>
    <sortCondition ref="I3:I49"/>
    <sortCondition ref="M3:M49"/>
    <sortCondition descending="1" ref="C3:C49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BC7E4-086B-4DD2-99E2-764138C5719C}">
  <dimension ref="A1:AF251"/>
  <sheetViews>
    <sheetView showGridLines="0" workbookViewId="0">
      <pane xSplit="1" ySplit="2" topLeftCell="I36" activePane="bottomRight" state="frozen"/>
      <selection activeCell="W227" sqref="W227"/>
      <selection pane="topRight" activeCell="W227" sqref="W227"/>
      <selection pane="bottomLeft" activeCell="W227" sqref="W227"/>
      <selection pane="bottomRight" activeCell="W68" sqref="W68"/>
    </sheetView>
  </sheetViews>
  <sheetFormatPr baseColWidth="10" defaultColWidth="11.5703125" defaultRowHeight="11.25" outlineLevelRow="2" x14ac:dyDescent="0.2"/>
  <cols>
    <col min="1" max="1" width="10.5703125" style="8" hidden="1" customWidth="1"/>
    <col min="2" max="2" width="6.28515625" style="8" hidden="1" customWidth="1"/>
    <col min="3" max="3" width="7.140625" style="8" hidden="1" customWidth="1"/>
    <col min="4" max="4" width="7.28515625" style="8" hidden="1" customWidth="1"/>
    <col min="5" max="5" width="8" style="8" hidden="1" customWidth="1"/>
    <col min="6" max="6" width="11.28515625" style="8" hidden="1" customWidth="1"/>
    <col min="7" max="7" width="33.7109375" style="8" hidden="1" customWidth="1"/>
    <col min="8" max="8" width="16.7109375" style="8" hidden="1" customWidth="1"/>
    <col min="9" max="9" width="10.140625" style="8" bestFit="1" customWidth="1"/>
    <col min="10" max="10" width="6.7109375" style="8" hidden="1" customWidth="1"/>
    <col min="11" max="11" width="13.7109375" style="8" hidden="1" customWidth="1"/>
    <col min="12" max="12" width="25.7109375" style="8" hidden="1" customWidth="1"/>
    <col min="13" max="13" width="13.7109375" style="8" hidden="1" customWidth="1"/>
    <col min="14" max="14" width="25.7109375" style="8" hidden="1" customWidth="1"/>
    <col min="15" max="15" width="7" style="8" hidden="1" customWidth="1"/>
    <col min="16" max="16" width="7.85546875" style="8" hidden="1" customWidth="1"/>
    <col min="17" max="17" width="7.7109375" style="8" customWidth="1"/>
    <col min="18" max="18" width="7.7109375" style="8" hidden="1" customWidth="1"/>
    <col min="19" max="19" width="8.5703125" style="8" hidden="1" customWidth="1"/>
    <col min="20" max="20" width="14.140625" style="8" customWidth="1"/>
    <col min="21" max="21" width="8.28515625" style="8" hidden="1" customWidth="1"/>
    <col min="22" max="22" width="11.42578125" style="8" hidden="1" customWidth="1"/>
    <col min="23" max="16384" width="11.5703125" style="8"/>
  </cols>
  <sheetData>
    <row r="1" spans="1:32" x14ac:dyDescent="0.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5" t="s">
        <v>1</v>
      </c>
      <c r="V1" s="6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2" s="12" customFormat="1" x14ac:dyDescent="0.2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9" t="s">
        <v>16</v>
      </c>
      <c r="P2" s="9" t="s">
        <v>17</v>
      </c>
      <c r="Q2" s="9" t="s">
        <v>18</v>
      </c>
      <c r="R2" s="9" t="s">
        <v>19</v>
      </c>
      <c r="S2" s="9" t="s">
        <v>20</v>
      </c>
      <c r="T2" s="9" t="s">
        <v>21</v>
      </c>
      <c r="U2" s="11" t="s">
        <v>22</v>
      </c>
      <c r="V2" s="11" t="s">
        <v>23</v>
      </c>
      <c r="W2" s="11" t="s">
        <v>24</v>
      </c>
      <c r="X2" s="11" t="s">
        <v>25</v>
      </c>
      <c r="Y2" s="68" t="s">
        <v>1179</v>
      </c>
      <c r="Z2" s="11" t="s">
        <v>27</v>
      </c>
      <c r="AA2" s="68" t="s">
        <v>1180</v>
      </c>
      <c r="AB2" s="11" t="s">
        <v>29</v>
      </c>
      <c r="AC2" s="11" t="s">
        <v>30</v>
      </c>
      <c r="AD2" s="11" t="s">
        <v>31</v>
      </c>
      <c r="AE2" s="11" t="s">
        <v>32</v>
      </c>
      <c r="AF2" s="11" t="s">
        <v>33</v>
      </c>
    </row>
    <row r="3" spans="1:32" hidden="1" outlineLevel="2" x14ac:dyDescent="0.2">
      <c r="A3" s="13" t="s">
        <v>504</v>
      </c>
      <c r="B3" s="13" t="s">
        <v>38</v>
      </c>
      <c r="C3" s="14" t="s">
        <v>43</v>
      </c>
      <c r="D3" s="13" t="s">
        <v>38</v>
      </c>
      <c r="E3" s="13" t="s">
        <v>38</v>
      </c>
      <c r="F3" s="19" t="s">
        <v>505</v>
      </c>
      <c r="G3" s="13" t="s">
        <v>38</v>
      </c>
      <c r="H3" s="20">
        <v>45316</v>
      </c>
      <c r="I3" s="13" t="s">
        <v>1090</v>
      </c>
      <c r="J3" s="19">
        <v>2024</v>
      </c>
      <c r="K3" s="13" t="s">
        <v>473</v>
      </c>
      <c r="L3" s="13" t="s">
        <v>474</v>
      </c>
      <c r="M3" s="13" t="s">
        <v>35</v>
      </c>
      <c r="N3" s="13" t="s">
        <v>36</v>
      </c>
      <c r="O3" s="13" t="s">
        <v>38</v>
      </c>
      <c r="P3" s="19" t="s">
        <v>56</v>
      </c>
      <c r="Q3" s="13" t="s">
        <v>38</v>
      </c>
      <c r="R3" s="13" t="s">
        <v>39</v>
      </c>
      <c r="S3" s="15">
        <v>1</v>
      </c>
      <c r="T3" s="19" t="s">
        <v>478</v>
      </c>
      <c r="U3" s="16">
        <v>820</v>
      </c>
      <c r="V3" s="17">
        <f t="shared" ref="V3:V11" si="0">ROUND(U3*S3,2)</f>
        <v>820</v>
      </c>
      <c r="W3" s="18">
        <f>ROUND(V3/1.16,2)</f>
        <v>706.9</v>
      </c>
      <c r="X3" s="18">
        <v>0</v>
      </c>
      <c r="Y3" s="18">
        <v>0</v>
      </c>
      <c r="Z3" s="18">
        <f>V3-W3</f>
        <v>113.10000000000002</v>
      </c>
      <c r="AA3" s="18">
        <v>0</v>
      </c>
      <c r="AB3" s="18">
        <v>0</v>
      </c>
      <c r="AC3" s="18">
        <v>0</v>
      </c>
      <c r="AD3" s="18">
        <v>0</v>
      </c>
      <c r="AE3" s="18">
        <v>0</v>
      </c>
      <c r="AF3" s="18">
        <f t="shared" ref="AF3:AF11" si="1">W3-X3+Y3+Z3+AA3-AB3-AC3+AD3-AE3</f>
        <v>820</v>
      </c>
    </row>
    <row r="4" spans="1:32" hidden="1" outlineLevel="2" x14ac:dyDescent="0.2">
      <c r="A4" s="13" t="s">
        <v>506</v>
      </c>
      <c r="B4" s="13" t="s">
        <v>38</v>
      </c>
      <c r="C4" s="14" t="s">
        <v>43</v>
      </c>
      <c r="D4" s="13" t="s">
        <v>38</v>
      </c>
      <c r="E4" s="13" t="s">
        <v>38</v>
      </c>
      <c r="F4" s="19" t="s">
        <v>507</v>
      </c>
      <c r="G4" s="13" t="s">
        <v>38</v>
      </c>
      <c r="H4" s="20">
        <v>45317</v>
      </c>
      <c r="I4" s="13" t="s">
        <v>1090</v>
      </c>
      <c r="J4" s="19">
        <v>2024</v>
      </c>
      <c r="K4" s="13" t="s">
        <v>473</v>
      </c>
      <c r="L4" s="13" t="s">
        <v>474</v>
      </c>
      <c r="M4" s="13" t="s">
        <v>35</v>
      </c>
      <c r="N4" s="13" t="s">
        <v>36</v>
      </c>
      <c r="O4" s="13" t="s">
        <v>38</v>
      </c>
      <c r="P4" s="19" t="s">
        <v>56</v>
      </c>
      <c r="Q4" s="13" t="s">
        <v>38</v>
      </c>
      <c r="R4" s="13" t="s">
        <v>39</v>
      </c>
      <c r="S4" s="15">
        <v>1</v>
      </c>
      <c r="T4" s="19" t="s">
        <v>479</v>
      </c>
      <c r="U4" s="16">
        <v>1760</v>
      </c>
      <c r="V4" s="17">
        <f t="shared" si="0"/>
        <v>1760</v>
      </c>
      <c r="W4" s="18">
        <f>ROUND(V4/1.16,2)</f>
        <v>1517.24</v>
      </c>
      <c r="X4" s="18">
        <v>0</v>
      </c>
      <c r="Y4" s="18">
        <v>0</v>
      </c>
      <c r="Z4" s="18">
        <f>V4-W4</f>
        <v>242.76</v>
      </c>
      <c r="AA4" s="18">
        <v>0</v>
      </c>
      <c r="AB4" s="18">
        <v>0</v>
      </c>
      <c r="AC4" s="18">
        <v>0</v>
      </c>
      <c r="AD4" s="18">
        <v>0</v>
      </c>
      <c r="AE4" s="18">
        <v>0</v>
      </c>
      <c r="AF4" s="18">
        <f t="shared" si="1"/>
        <v>1760</v>
      </c>
    </row>
    <row r="5" spans="1:32" hidden="1" outlineLevel="2" x14ac:dyDescent="0.2">
      <c r="A5" s="13" t="s">
        <v>481</v>
      </c>
      <c r="B5" s="13" t="s">
        <v>38</v>
      </c>
      <c r="C5" s="14" t="s">
        <v>43</v>
      </c>
      <c r="D5" s="13" t="s">
        <v>38</v>
      </c>
      <c r="E5" s="13" t="s">
        <v>38</v>
      </c>
      <c r="F5" s="19" t="s">
        <v>482</v>
      </c>
      <c r="G5" s="13" t="s">
        <v>38</v>
      </c>
      <c r="H5" s="20">
        <v>45322</v>
      </c>
      <c r="I5" s="13" t="s">
        <v>1090</v>
      </c>
      <c r="J5" s="19">
        <v>2024</v>
      </c>
      <c r="K5" s="13" t="s">
        <v>469</v>
      </c>
      <c r="L5" s="13" t="s">
        <v>470</v>
      </c>
      <c r="M5" s="13" t="s">
        <v>35</v>
      </c>
      <c r="N5" s="13" t="s">
        <v>36</v>
      </c>
      <c r="O5" s="13" t="s">
        <v>38</v>
      </c>
      <c r="P5" s="19" t="s">
        <v>46</v>
      </c>
      <c r="Q5" s="13" t="s">
        <v>38</v>
      </c>
      <c r="R5" s="13" t="s">
        <v>39</v>
      </c>
      <c r="S5" s="15">
        <v>1</v>
      </c>
      <c r="T5" s="19" t="s">
        <v>472</v>
      </c>
      <c r="U5" s="16">
        <v>1119.83</v>
      </c>
      <c r="V5" s="17">
        <f t="shared" si="0"/>
        <v>1119.83</v>
      </c>
      <c r="W5" s="18">
        <v>1119.83</v>
      </c>
      <c r="X5" s="18">
        <v>0</v>
      </c>
      <c r="Y5" s="18">
        <v>0</v>
      </c>
      <c r="Z5" s="18">
        <v>179.17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f t="shared" si="1"/>
        <v>1299</v>
      </c>
    </row>
    <row r="6" spans="1:32" hidden="1" outlineLevel="2" x14ac:dyDescent="0.2">
      <c r="A6" s="13" t="s">
        <v>483</v>
      </c>
      <c r="B6" s="13" t="s">
        <v>38</v>
      </c>
      <c r="C6" s="14" t="s">
        <v>43</v>
      </c>
      <c r="D6" s="13" t="s">
        <v>38</v>
      </c>
      <c r="E6" s="13" t="s">
        <v>38</v>
      </c>
      <c r="F6" s="19" t="s">
        <v>484</v>
      </c>
      <c r="G6" s="13" t="s">
        <v>38</v>
      </c>
      <c r="H6" s="20">
        <v>45322</v>
      </c>
      <c r="I6" s="13" t="s">
        <v>1090</v>
      </c>
      <c r="J6" s="19">
        <v>2024</v>
      </c>
      <c r="K6" s="13" t="s">
        <v>469</v>
      </c>
      <c r="L6" s="13" t="s">
        <v>470</v>
      </c>
      <c r="M6" s="13" t="s">
        <v>35</v>
      </c>
      <c r="N6" s="13" t="s">
        <v>36</v>
      </c>
      <c r="O6" s="13" t="s">
        <v>38</v>
      </c>
      <c r="P6" s="19" t="s">
        <v>46</v>
      </c>
      <c r="Q6" s="13" t="s">
        <v>38</v>
      </c>
      <c r="R6" s="13" t="s">
        <v>39</v>
      </c>
      <c r="S6" s="15">
        <v>1</v>
      </c>
      <c r="T6" s="19" t="s">
        <v>471</v>
      </c>
      <c r="U6" s="16">
        <v>214.66</v>
      </c>
      <c r="V6" s="17">
        <f t="shared" si="0"/>
        <v>214.66</v>
      </c>
      <c r="W6" s="18">
        <v>214.66</v>
      </c>
      <c r="X6" s="18">
        <v>0</v>
      </c>
      <c r="Y6" s="18">
        <v>0</v>
      </c>
      <c r="Z6" s="18">
        <v>34.340000000000003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f t="shared" si="1"/>
        <v>249</v>
      </c>
    </row>
    <row r="7" spans="1:32" hidden="1" outlineLevel="2" x14ac:dyDescent="0.2">
      <c r="A7" s="13" t="s">
        <v>485</v>
      </c>
      <c r="B7" s="13" t="s">
        <v>38</v>
      </c>
      <c r="C7" s="14" t="s">
        <v>43</v>
      </c>
      <c r="D7" s="13" t="s">
        <v>38</v>
      </c>
      <c r="E7" s="13" t="s">
        <v>38</v>
      </c>
      <c r="F7" s="19" t="s">
        <v>486</v>
      </c>
      <c r="G7" s="13" t="s">
        <v>38</v>
      </c>
      <c r="H7" s="20">
        <v>45313</v>
      </c>
      <c r="I7" s="13" t="s">
        <v>1090</v>
      </c>
      <c r="J7" s="19">
        <v>2024</v>
      </c>
      <c r="K7" s="13" t="s">
        <v>469</v>
      </c>
      <c r="L7" s="13" t="s">
        <v>470</v>
      </c>
      <c r="M7" s="13" t="s">
        <v>35</v>
      </c>
      <c r="N7" s="13" t="s">
        <v>36</v>
      </c>
      <c r="O7" s="13" t="s">
        <v>38</v>
      </c>
      <c r="P7" s="19" t="s">
        <v>46</v>
      </c>
      <c r="Q7" s="13" t="s">
        <v>38</v>
      </c>
      <c r="R7" s="13" t="s">
        <v>39</v>
      </c>
      <c r="S7" s="15">
        <v>1</v>
      </c>
      <c r="T7" s="19" t="s">
        <v>487</v>
      </c>
      <c r="U7" s="16">
        <v>21.55</v>
      </c>
      <c r="V7" s="17">
        <f t="shared" si="0"/>
        <v>21.55</v>
      </c>
      <c r="W7" s="18">
        <v>21.55</v>
      </c>
      <c r="X7" s="18">
        <v>0</v>
      </c>
      <c r="Y7" s="18">
        <v>0</v>
      </c>
      <c r="Z7" s="18">
        <v>3.45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f t="shared" si="1"/>
        <v>25</v>
      </c>
    </row>
    <row r="8" spans="1:32" hidden="1" outlineLevel="2" x14ac:dyDescent="0.2">
      <c r="A8" s="13" t="s">
        <v>488</v>
      </c>
      <c r="B8" s="13" t="s">
        <v>38</v>
      </c>
      <c r="C8" s="14" t="s">
        <v>43</v>
      </c>
      <c r="D8" s="13" t="s">
        <v>38</v>
      </c>
      <c r="E8" s="13" t="s">
        <v>38</v>
      </c>
      <c r="F8" s="19" t="s">
        <v>489</v>
      </c>
      <c r="G8" s="13" t="s">
        <v>38</v>
      </c>
      <c r="H8" s="20">
        <v>45313</v>
      </c>
      <c r="I8" s="13" t="s">
        <v>1090</v>
      </c>
      <c r="J8" s="19">
        <v>2024</v>
      </c>
      <c r="K8" s="13" t="s">
        <v>469</v>
      </c>
      <c r="L8" s="13" t="s">
        <v>470</v>
      </c>
      <c r="M8" s="13" t="s">
        <v>35</v>
      </c>
      <c r="N8" s="13" t="s">
        <v>36</v>
      </c>
      <c r="O8" s="13" t="s">
        <v>38</v>
      </c>
      <c r="P8" s="19" t="s">
        <v>46</v>
      </c>
      <c r="Q8" s="13" t="s">
        <v>38</v>
      </c>
      <c r="R8" s="13" t="s">
        <v>39</v>
      </c>
      <c r="S8" s="15">
        <v>1</v>
      </c>
      <c r="T8" s="19" t="s">
        <v>490</v>
      </c>
      <c r="U8" s="16">
        <v>21.55</v>
      </c>
      <c r="V8" s="17">
        <f t="shared" si="0"/>
        <v>21.55</v>
      </c>
      <c r="W8" s="18">
        <v>21.55</v>
      </c>
      <c r="X8" s="18">
        <v>0</v>
      </c>
      <c r="Y8" s="18">
        <v>0</v>
      </c>
      <c r="Z8" s="18">
        <v>3.45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f t="shared" si="1"/>
        <v>25</v>
      </c>
    </row>
    <row r="9" spans="1:32" hidden="1" outlineLevel="2" x14ac:dyDescent="0.2">
      <c r="A9" s="13" t="s">
        <v>491</v>
      </c>
      <c r="B9" s="13" t="s">
        <v>38</v>
      </c>
      <c r="C9" s="14" t="s">
        <v>43</v>
      </c>
      <c r="D9" s="13" t="s">
        <v>38</v>
      </c>
      <c r="E9" s="13" t="s">
        <v>38</v>
      </c>
      <c r="F9" s="19" t="s">
        <v>492</v>
      </c>
      <c r="G9" s="13" t="s">
        <v>38</v>
      </c>
      <c r="H9" s="20">
        <v>45307</v>
      </c>
      <c r="I9" s="13" t="s">
        <v>1090</v>
      </c>
      <c r="J9" s="19">
        <v>2024</v>
      </c>
      <c r="K9" s="13" t="s">
        <v>469</v>
      </c>
      <c r="L9" s="13" t="s">
        <v>470</v>
      </c>
      <c r="M9" s="13" t="s">
        <v>35</v>
      </c>
      <c r="N9" s="13" t="s">
        <v>36</v>
      </c>
      <c r="O9" s="13" t="s">
        <v>38</v>
      </c>
      <c r="P9" s="19" t="s">
        <v>46</v>
      </c>
      <c r="Q9" s="13" t="s">
        <v>38</v>
      </c>
      <c r="R9" s="13" t="s">
        <v>39</v>
      </c>
      <c r="S9" s="15">
        <v>1</v>
      </c>
      <c r="T9" s="19" t="s">
        <v>471</v>
      </c>
      <c r="U9" s="16">
        <v>214.66</v>
      </c>
      <c r="V9" s="17">
        <f t="shared" si="0"/>
        <v>214.66</v>
      </c>
      <c r="W9" s="18">
        <v>214.66</v>
      </c>
      <c r="X9" s="18">
        <v>0</v>
      </c>
      <c r="Y9" s="18">
        <v>0</v>
      </c>
      <c r="Z9" s="18">
        <v>34.340000000000003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f t="shared" si="1"/>
        <v>249</v>
      </c>
    </row>
    <row r="10" spans="1:32" hidden="1" outlineLevel="2" x14ac:dyDescent="0.2">
      <c r="A10" s="13" t="s">
        <v>493</v>
      </c>
      <c r="B10" s="13" t="s">
        <v>38</v>
      </c>
      <c r="C10" s="14" t="s">
        <v>43</v>
      </c>
      <c r="D10" s="13" t="s">
        <v>38</v>
      </c>
      <c r="E10" s="13" t="s">
        <v>38</v>
      </c>
      <c r="F10" s="19" t="s">
        <v>494</v>
      </c>
      <c r="G10" s="13" t="s">
        <v>38</v>
      </c>
      <c r="H10" s="20">
        <v>45320</v>
      </c>
      <c r="I10" s="13" t="s">
        <v>1090</v>
      </c>
      <c r="J10" s="19">
        <v>2024</v>
      </c>
      <c r="K10" s="13" t="s">
        <v>469</v>
      </c>
      <c r="L10" s="13" t="s">
        <v>470</v>
      </c>
      <c r="M10" s="13" t="s">
        <v>35</v>
      </c>
      <c r="N10" s="13" t="s">
        <v>36</v>
      </c>
      <c r="O10" s="13" t="s">
        <v>38</v>
      </c>
      <c r="P10" s="19" t="s">
        <v>46</v>
      </c>
      <c r="Q10" s="13" t="s">
        <v>38</v>
      </c>
      <c r="R10" s="13" t="s">
        <v>39</v>
      </c>
      <c r="S10" s="15">
        <v>1</v>
      </c>
      <c r="T10" s="19" t="s">
        <v>495</v>
      </c>
      <c r="U10" s="16">
        <v>214.66</v>
      </c>
      <c r="V10" s="17">
        <f t="shared" si="0"/>
        <v>214.66</v>
      </c>
      <c r="W10" s="18">
        <v>214.66</v>
      </c>
      <c r="X10" s="18">
        <v>0</v>
      </c>
      <c r="Y10" s="18">
        <v>0</v>
      </c>
      <c r="Z10" s="18">
        <v>34.340000000000003</v>
      </c>
      <c r="AA10" s="18">
        <v>0</v>
      </c>
      <c r="AB10" s="18">
        <v>0</v>
      </c>
      <c r="AC10" s="18">
        <v>0</v>
      </c>
      <c r="AD10" s="18">
        <v>0</v>
      </c>
      <c r="AE10" s="18">
        <v>0</v>
      </c>
      <c r="AF10" s="18">
        <f t="shared" si="1"/>
        <v>249</v>
      </c>
    </row>
    <row r="11" spans="1:32" hidden="1" outlineLevel="2" x14ac:dyDescent="0.2">
      <c r="A11" s="13" t="s">
        <v>496</v>
      </c>
      <c r="B11" s="13" t="s">
        <v>38</v>
      </c>
      <c r="C11" s="14" t="s">
        <v>43</v>
      </c>
      <c r="D11" s="13" t="s">
        <v>38</v>
      </c>
      <c r="E11" s="13" t="s">
        <v>38</v>
      </c>
      <c r="F11" s="19" t="s">
        <v>497</v>
      </c>
      <c r="G11" s="13" t="s">
        <v>38</v>
      </c>
      <c r="H11" s="20">
        <v>45320</v>
      </c>
      <c r="I11" s="13" t="s">
        <v>1090</v>
      </c>
      <c r="J11" s="19">
        <v>2024</v>
      </c>
      <c r="K11" s="13" t="s">
        <v>469</v>
      </c>
      <c r="L11" s="13" t="s">
        <v>470</v>
      </c>
      <c r="M11" s="13" t="s">
        <v>35</v>
      </c>
      <c r="N11" s="13" t="s">
        <v>36</v>
      </c>
      <c r="O11" s="13" t="s">
        <v>38</v>
      </c>
      <c r="P11" s="19" t="s">
        <v>46</v>
      </c>
      <c r="Q11" s="13" t="s">
        <v>38</v>
      </c>
      <c r="R11" s="13" t="s">
        <v>39</v>
      </c>
      <c r="S11" s="15">
        <v>1</v>
      </c>
      <c r="T11" s="19" t="s">
        <v>498</v>
      </c>
      <c r="U11" s="16">
        <v>42.24</v>
      </c>
      <c r="V11" s="17">
        <f t="shared" si="0"/>
        <v>42.24</v>
      </c>
      <c r="W11" s="18">
        <v>42.24</v>
      </c>
      <c r="X11" s="18">
        <v>0</v>
      </c>
      <c r="Y11" s="18">
        <v>0</v>
      </c>
      <c r="Z11" s="18">
        <v>6.76</v>
      </c>
      <c r="AA11" s="18">
        <v>0</v>
      </c>
      <c r="AB11" s="18">
        <v>0</v>
      </c>
      <c r="AC11" s="18">
        <v>0</v>
      </c>
      <c r="AD11" s="18">
        <v>0</v>
      </c>
      <c r="AE11" s="18">
        <v>0</v>
      </c>
      <c r="AF11" s="18">
        <f t="shared" si="1"/>
        <v>49</v>
      </c>
    </row>
    <row r="12" spans="1:32" hidden="1" outlineLevel="2" x14ac:dyDescent="0.2">
      <c r="A12" s="13" t="s">
        <v>148</v>
      </c>
      <c r="B12" s="13" t="s">
        <v>108</v>
      </c>
      <c r="C12" s="14" t="s">
        <v>43</v>
      </c>
      <c r="D12" s="13" t="s">
        <v>86</v>
      </c>
      <c r="E12" s="13" t="s">
        <v>149</v>
      </c>
      <c r="F12" s="13" t="s">
        <v>150</v>
      </c>
      <c r="G12" s="13" t="s">
        <v>151</v>
      </c>
      <c r="H12" s="13" t="s">
        <v>152</v>
      </c>
      <c r="I12" s="13" t="s">
        <v>1090</v>
      </c>
      <c r="J12" s="13" t="s">
        <v>1091</v>
      </c>
      <c r="K12" s="13" t="s">
        <v>57</v>
      </c>
      <c r="L12" s="13" t="s">
        <v>135</v>
      </c>
      <c r="M12" s="13" t="s">
        <v>35</v>
      </c>
      <c r="N12" s="13" t="s">
        <v>36</v>
      </c>
      <c r="O12" s="13" t="s">
        <v>44</v>
      </c>
      <c r="P12" s="13" t="s">
        <v>56</v>
      </c>
      <c r="Q12" s="13" t="s">
        <v>61</v>
      </c>
      <c r="R12" s="13" t="s">
        <v>39</v>
      </c>
      <c r="S12" s="15">
        <v>1</v>
      </c>
      <c r="T12" s="13" t="s">
        <v>153</v>
      </c>
      <c r="U12" s="16" t="s">
        <v>154</v>
      </c>
      <c r="V12" s="17">
        <v>442</v>
      </c>
      <c r="W12" s="18">
        <v>442</v>
      </c>
      <c r="X12" s="18">
        <v>0</v>
      </c>
      <c r="Y12" s="18">
        <v>0</v>
      </c>
      <c r="Z12" s="18">
        <v>70.72</v>
      </c>
      <c r="AA12" s="18">
        <v>0</v>
      </c>
      <c r="AB12" s="18">
        <v>0</v>
      </c>
      <c r="AC12" s="18">
        <v>0</v>
      </c>
      <c r="AD12" s="18">
        <v>0</v>
      </c>
      <c r="AE12" s="18">
        <v>0</v>
      </c>
      <c r="AF12" s="18">
        <v>512.72</v>
      </c>
    </row>
    <row r="13" spans="1:32" hidden="1" outlineLevel="2" x14ac:dyDescent="0.2">
      <c r="A13" s="13" t="s">
        <v>155</v>
      </c>
      <c r="B13" s="13" t="s">
        <v>108</v>
      </c>
      <c r="C13" s="14" t="s">
        <v>43</v>
      </c>
      <c r="D13" s="13" t="s">
        <v>86</v>
      </c>
      <c r="E13" s="13" t="s">
        <v>156</v>
      </c>
      <c r="F13" s="13" t="s">
        <v>157</v>
      </c>
      <c r="G13" s="13" t="s">
        <v>158</v>
      </c>
      <c r="H13" s="13" t="s">
        <v>152</v>
      </c>
      <c r="I13" s="13" t="s">
        <v>1090</v>
      </c>
      <c r="J13" s="13" t="s">
        <v>1091</v>
      </c>
      <c r="K13" s="13" t="s">
        <v>57</v>
      </c>
      <c r="L13" s="13" t="s">
        <v>135</v>
      </c>
      <c r="M13" s="13" t="s">
        <v>35</v>
      </c>
      <c r="N13" s="13" t="s">
        <v>36</v>
      </c>
      <c r="O13" s="13" t="s">
        <v>44</v>
      </c>
      <c r="P13" s="13" t="s">
        <v>56</v>
      </c>
      <c r="Q13" s="13" t="s">
        <v>61</v>
      </c>
      <c r="R13" s="13" t="s">
        <v>39</v>
      </c>
      <c r="S13" s="15">
        <v>1</v>
      </c>
      <c r="T13" s="13" t="s">
        <v>142</v>
      </c>
      <c r="U13" s="16" t="s">
        <v>143</v>
      </c>
      <c r="V13" s="17">
        <v>175</v>
      </c>
      <c r="W13" s="18">
        <v>175</v>
      </c>
      <c r="X13" s="18">
        <v>0</v>
      </c>
      <c r="Y13" s="18">
        <v>0</v>
      </c>
      <c r="Z13" s="18">
        <v>28</v>
      </c>
      <c r="AA13" s="18">
        <v>0</v>
      </c>
      <c r="AB13" s="18">
        <v>0</v>
      </c>
      <c r="AC13" s="18">
        <v>0</v>
      </c>
      <c r="AD13" s="18">
        <v>0</v>
      </c>
      <c r="AE13" s="18">
        <v>0</v>
      </c>
      <c r="AF13" s="18">
        <v>203</v>
      </c>
    </row>
    <row r="14" spans="1:32" hidden="1" outlineLevel="2" x14ac:dyDescent="0.2">
      <c r="A14" s="13" t="s">
        <v>159</v>
      </c>
      <c r="B14" s="13" t="s">
        <v>108</v>
      </c>
      <c r="C14" s="14" t="s">
        <v>43</v>
      </c>
      <c r="D14" s="13" t="s">
        <v>86</v>
      </c>
      <c r="E14" s="13" t="s">
        <v>160</v>
      </c>
      <c r="F14" s="13" t="s">
        <v>161</v>
      </c>
      <c r="G14" s="13" t="s">
        <v>162</v>
      </c>
      <c r="H14" s="13" t="s">
        <v>163</v>
      </c>
      <c r="I14" s="13" t="s">
        <v>1090</v>
      </c>
      <c r="J14" s="13" t="s">
        <v>1091</v>
      </c>
      <c r="K14" s="13" t="s">
        <v>57</v>
      </c>
      <c r="L14" s="13" t="s">
        <v>135</v>
      </c>
      <c r="M14" s="13" t="s">
        <v>35</v>
      </c>
      <c r="N14" s="13" t="s">
        <v>36</v>
      </c>
      <c r="O14" s="13" t="s">
        <v>44</v>
      </c>
      <c r="P14" s="13" t="s">
        <v>56</v>
      </c>
      <c r="Q14" s="13" t="s">
        <v>61</v>
      </c>
      <c r="R14" s="13" t="s">
        <v>39</v>
      </c>
      <c r="S14" s="15">
        <v>1</v>
      </c>
      <c r="T14" s="13" t="s">
        <v>153</v>
      </c>
      <c r="U14" s="16" t="s">
        <v>154</v>
      </c>
      <c r="V14" s="17">
        <v>442</v>
      </c>
      <c r="W14" s="18">
        <v>442</v>
      </c>
      <c r="X14" s="18">
        <v>0</v>
      </c>
      <c r="Y14" s="18">
        <v>0</v>
      </c>
      <c r="Z14" s="18">
        <v>70.72</v>
      </c>
      <c r="AA14" s="18">
        <v>0</v>
      </c>
      <c r="AB14" s="18">
        <v>0</v>
      </c>
      <c r="AC14" s="18">
        <v>0</v>
      </c>
      <c r="AD14" s="18">
        <v>0</v>
      </c>
      <c r="AE14" s="18">
        <v>0</v>
      </c>
      <c r="AF14" s="18">
        <v>512.72</v>
      </c>
    </row>
    <row r="15" spans="1:32" hidden="1" outlineLevel="2" x14ac:dyDescent="0.2">
      <c r="A15" s="13" t="s">
        <v>164</v>
      </c>
      <c r="B15" s="13" t="s">
        <v>108</v>
      </c>
      <c r="C15" s="14" t="s">
        <v>43</v>
      </c>
      <c r="D15" s="13" t="s">
        <v>86</v>
      </c>
      <c r="E15" s="13" t="s">
        <v>165</v>
      </c>
      <c r="F15" s="13" t="s">
        <v>166</v>
      </c>
      <c r="G15" s="13" t="s">
        <v>167</v>
      </c>
      <c r="H15" s="13" t="s">
        <v>168</v>
      </c>
      <c r="I15" s="13" t="s">
        <v>1090</v>
      </c>
      <c r="J15" s="13" t="s">
        <v>1091</v>
      </c>
      <c r="K15" s="13" t="s">
        <v>57</v>
      </c>
      <c r="L15" s="13" t="s">
        <v>135</v>
      </c>
      <c r="M15" s="13" t="s">
        <v>35</v>
      </c>
      <c r="N15" s="13" t="s">
        <v>36</v>
      </c>
      <c r="O15" s="13" t="s">
        <v>44</v>
      </c>
      <c r="P15" s="13" t="s">
        <v>56</v>
      </c>
      <c r="Q15" s="13" t="s">
        <v>61</v>
      </c>
      <c r="R15" s="13" t="s">
        <v>39</v>
      </c>
      <c r="S15" s="15">
        <v>1</v>
      </c>
      <c r="T15" s="13" t="s">
        <v>169</v>
      </c>
      <c r="U15" s="16" t="s">
        <v>170</v>
      </c>
      <c r="V15" s="17">
        <v>8287.64</v>
      </c>
      <c r="W15" s="18">
        <v>8287.64</v>
      </c>
      <c r="X15" s="18">
        <v>0</v>
      </c>
      <c r="Y15" s="18">
        <v>0</v>
      </c>
      <c r="Z15" s="18">
        <v>1326.01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9613.65</v>
      </c>
    </row>
    <row r="16" spans="1:32" hidden="1" outlineLevel="2" x14ac:dyDescent="0.2">
      <c r="A16" s="13" t="s">
        <v>171</v>
      </c>
      <c r="B16" s="13" t="s">
        <v>108</v>
      </c>
      <c r="C16" s="14" t="s">
        <v>43</v>
      </c>
      <c r="D16" s="13" t="s">
        <v>86</v>
      </c>
      <c r="E16" s="13" t="s">
        <v>172</v>
      </c>
      <c r="F16" s="13" t="s">
        <v>173</v>
      </c>
      <c r="G16" s="13" t="s">
        <v>174</v>
      </c>
      <c r="H16" s="13" t="s">
        <v>168</v>
      </c>
      <c r="I16" s="13" t="s">
        <v>1090</v>
      </c>
      <c r="J16" s="13" t="s">
        <v>1091</v>
      </c>
      <c r="K16" s="13" t="s">
        <v>57</v>
      </c>
      <c r="L16" s="13" t="s">
        <v>135</v>
      </c>
      <c r="M16" s="13" t="s">
        <v>35</v>
      </c>
      <c r="N16" s="13" t="s">
        <v>36</v>
      </c>
      <c r="O16" s="13" t="s">
        <v>44</v>
      </c>
      <c r="P16" s="13" t="s">
        <v>56</v>
      </c>
      <c r="Q16" s="13" t="s">
        <v>61</v>
      </c>
      <c r="R16" s="13" t="s">
        <v>39</v>
      </c>
      <c r="S16" s="15">
        <v>1</v>
      </c>
      <c r="T16" s="13" t="s">
        <v>144</v>
      </c>
      <c r="U16" s="16" t="s">
        <v>145</v>
      </c>
      <c r="V16" s="17">
        <v>4600</v>
      </c>
      <c r="W16" s="18">
        <v>4600</v>
      </c>
      <c r="X16" s="18">
        <v>0</v>
      </c>
      <c r="Y16" s="18">
        <v>0</v>
      </c>
      <c r="Z16" s="18">
        <v>736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5336</v>
      </c>
    </row>
    <row r="17" spans="1:32" hidden="1" outlineLevel="2" x14ac:dyDescent="0.2">
      <c r="A17" s="13" t="s">
        <v>175</v>
      </c>
      <c r="B17" s="13" t="s">
        <v>108</v>
      </c>
      <c r="C17" s="14" t="s">
        <v>43</v>
      </c>
      <c r="D17" s="13" t="s">
        <v>129</v>
      </c>
      <c r="E17" s="13" t="s">
        <v>176</v>
      </c>
      <c r="F17" s="13" t="s">
        <v>177</v>
      </c>
      <c r="G17" s="13" t="s">
        <v>178</v>
      </c>
      <c r="H17" s="13" t="s">
        <v>179</v>
      </c>
      <c r="I17" s="13" t="s">
        <v>1090</v>
      </c>
      <c r="J17" s="13" t="s">
        <v>1091</v>
      </c>
      <c r="K17" s="13" t="s">
        <v>91</v>
      </c>
      <c r="L17" s="13" t="s">
        <v>130</v>
      </c>
      <c r="M17" s="13" t="s">
        <v>35</v>
      </c>
      <c r="N17" s="13" t="s">
        <v>36</v>
      </c>
      <c r="O17" s="13" t="s">
        <v>44</v>
      </c>
      <c r="P17" s="13" t="s">
        <v>46</v>
      </c>
      <c r="Q17" s="13" t="s">
        <v>45</v>
      </c>
      <c r="R17" s="13" t="s">
        <v>39</v>
      </c>
      <c r="S17" s="15">
        <v>1</v>
      </c>
      <c r="T17" s="13" t="s">
        <v>131</v>
      </c>
      <c r="U17" s="16" t="s">
        <v>67</v>
      </c>
      <c r="V17" s="17">
        <v>111.21</v>
      </c>
      <c r="W17" s="18">
        <v>111.21</v>
      </c>
      <c r="X17" s="18">
        <v>0</v>
      </c>
      <c r="Y17" s="18">
        <v>0</v>
      </c>
      <c r="Z17" s="18">
        <v>17.79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129</v>
      </c>
    </row>
    <row r="18" spans="1:32" hidden="1" outlineLevel="2" x14ac:dyDescent="0.2">
      <c r="A18" s="13" t="s">
        <v>180</v>
      </c>
      <c r="B18" s="13" t="s">
        <v>108</v>
      </c>
      <c r="C18" s="14" t="s">
        <v>43</v>
      </c>
      <c r="D18" s="13" t="s">
        <v>129</v>
      </c>
      <c r="E18" s="13" t="s">
        <v>181</v>
      </c>
      <c r="F18" s="13" t="s">
        <v>182</v>
      </c>
      <c r="G18" s="13" t="s">
        <v>183</v>
      </c>
      <c r="H18" s="13" t="s">
        <v>184</v>
      </c>
      <c r="I18" s="13" t="s">
        <v>1090</v>
      </c>
      <c r="J18" s="13" t="s">
        <v>1091</v>
      </c>
      <c r="K18" s="13" t="s">
        <v>91</v>
      </c>
      <c r="L18" s="13" t="s">
        <v>130</v>
      </c>
      <c r="M18" s="13" t="s">
        <v>35</v>
      </c>
      <c r="N18" s="13" t="s">
        <v>36</v>
      </c>
      <c r="O18" s="13" t="s">
        <v>44</v>
      </c>
      <c r="P18" s="13" t="s">
        <v>46</v>
      </c>
      <c r="Q18" s="13" t="s">
        <v>45</v>
      </c>
      <c r="R18" s="13" t="s">
        <v>39</v>
      </c>
      <c r="S18" s="15">
        <v>1</v>
      </c>
      <c r="T18" s="13" t="s">
        <v>131</v>
      </c>
      <c r="U18" s="16" t="s">
        <v>185</v>
      </c>
      <c r="V18" s="17">
        <v>116.38</v>
      </c>
      <c r="W18" s="18">
        <v>116.38</v>
      </c>
      <c r="X18" s="18">
        <v>0</v>
      </c>
      <c r="Y18" s="18">
        <v>0</v>
      </c>
      <c r="Z18" s="18">
        <v>18.62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135</v>
      </c>
    </row>
    <row r="19" spans="1:32" hidden="1" outlineLevel="2" x14ac:dyDescent="0.2">
      <c r="A19" s="13" t="s">
        <v>186</v>
      </c>
      <c r="B19" s="13" t="s">
        <v>108</v>
      </c>
      <c r="C19" s="14" t="s">
        <v>43</v>
      </c>
      <c r="D19" s="13" t="s">
        <v>129</v>
      </c>
      <c r="E19" s="13" t="s">
        <v>187</v>
      </c>
      <c r="F19" s="13" t="s">
        <v>188</v>
      </c>
      <c r="G19" s="13" t="s">
        <v>189</v>
      </c>
      <c r="H19" s="13" t="s">
        <v>190</v>
      </c>
      <c r="I19" s="13" t="s">
        <v>1090</v>
      </c>
      <c r="J19" s="13" t="s">
        <v>1091</v>
      </c>
      <c r="K19" s="13" t="s">
        <v>91</v>
      </c>
      <c r="L19" s="13" t="s">
        <v>130</v>
      </c>
      <c r="M19" s="13" t="s">
        <v>35</v>
      </c>
      <c r="N19" s="13" t="s">
        <v>36</v>
      </c>
      <c r="O19" s="13" t="s">
        <v>51</v>
      </c>
      <c r="P19" s="13" t="s">
        <v>52</v>
      </c>
      <c r="Q19" s="13" t="s">
        <v>45</v>
      </c>
      <c r="R19" s="13" t="s">
        <v>39</v>
      </c>
      <c r="S19" s="15">
        <v>1</v>
      </c>
      <c r="T19" s="13" t="s">
        <v>92</v>
      </c>
      <c r="U19" s="16" t="s">
        <v>191</v>
      </c>
      <c r="V19" s="17">
        <v>258.36</v>
      </c>
      <c r="W19" s="18">
        <v>258.36</v>
      </c>
      <c r="X19" s="18">
        <v>0</v>
      </c>
      <c r="Y19" s="18">
        <v>0</v>
      </c>
      <c r="Z19" s="18">
        <v>41.34</v>
      </c>
      <c r="AA19" s="18">
        <v>0</v>
      </c>
      <c r="AB19" s="18">
        <v>0</v>
      </c>
      <c r="AC19" s="18">
        <v>0</v>
      </c>
      <c r="AD19" s="18">
        <v>0</v>
      </c>
      <c r="AE19" s="18">
        <v>0</v>
      </c>
      <c r="AF19" s="18">
        <v>299.70000000000005</v>
      </c>
    </row>
    <row r="20" spans="1:32" hidden="1" outlineLevel="2" x14ac:dyDescent="0.2">
      <c r="A20" s="13" t="s">
        <v>192</v>
      </c>
      <c r="B20" s="13" t="s">
        <v>108</v>
      </c>
      <c r="C20" s="14" t="s">
        <v>43</v>
      </c>
      <c r="D20" s="13" t="s">
        <v>129</v>
      </c>
      <c r="E20" s="13" t="s">
        <v>193</v>
      </c>
      <c r="F20" s="13" t="s">
        <v>194</v>
      </c>
      <c r="G20" s="13" t="s">
        <v>195</v>
      </c>
      <c r="H20" s="13" t="s">
        <v>196</v>
      </c>
      <c r="I20" s="13" t="s">
        <v>1090</v>
      </c>
      <c r="J20" s="13" t="s">
        <v>1091</v>
      </c>
      <c r="K20" s="13" t="s">
        <v>91</v>
      </c>
      <c r="L20" s="13" t="s">
        <v>130</v>
      </c>
      <c r="M20" s="13" t="s">
        <v>35</v>
      </c>
      <c r="N20" s="13" t="s">
        <v>36</v>
      </c>
      <c r="O20" s="13" t="s">
        <v>44</v>
      </c>
      <c r="P20" s="13" t="s">
        <v>58</v>
      </c>
      <c r="Q20" s="13" t="s">
        <v>45</v>
      </c>
      <c r="R20" s="13" t="s">
        <v>39</v>
      </c>
      <c r="S20" s="15">
        <v>1</v>
      </c>
      <c r="T20" s="13" t="s">
        <v>92</v>
      </c>
      <c r="U20" s="16" t="s">
        <v>197</v>
      </c>
      <c r="V20" s="17">
        <v>38.020000000000003</v>
      </c>
      <c r="W20" s="18">
        <v>38.020000000000003</v>
      </c>
      <c r="X20" s="18">
        <v>0</v>
      </c>
      <c r="Y20" s="18">
        <v>0</v>
      </c>
      <c r="Z20" s="18">
        <v>6.08</v>
      </c>
      <c r="AA20" s="18">
        <v>0</v>
      </c>
      <c r="AB20" s="18">
        <v>0</v>
      </c>
      <c r="AC20" s="18">
        <v>0</v>
      </c>
      <c r="AD20" s="18">
        <v>0</v>
      </c>
      <c r="AE20" s="18">
        <v>0</v>
      </c>
      <c r="AF20" s="18">
        <v>44.1</v>
      </c>
    </row>
    <row r="21" spans="1:32" hidden="1" outlineLevel="2" x14ac:dyDescent="0.2">
      <c r="A21" s="13" t="s">
        <v>198</v>
      </c>
      <c r="B21" s="13" t="s">
        <v>108</v>
      </c>
      <c r="C21" s="14" t="s">
        <v>43</v>
      </c>
      <c r="D21" s="13" t="s">
        <v>129</v>
      </c>
      <c r="E21" s="13" t="s">
        <v>199</v>
      </c>
      <c r="F21" s="13" t="s">
        <v>200</v>
      </c>
      <c r="G21" s="13" t="s">
        <v>201</v>
      </c>
      <c r="H21" s="13" t="s">
        <v>202</v>
      </c>
      <c r="I21" s="13" t="s">
        <v>1090</v>
      </c>
      <c r="J21" s="13" t="s">
        <v>1091</v>
      </c>
      <c r="K21" s="13" t="s">
        <v>91</v>
      </c>
      <c r="L21" s="13" t="s">
        <v>130</v>
      </c>
      <c r="M21" s="13" t="s">
        <v>35</v>
      </c>
      <c r="N21" s="13" t="s">
        <v>36</v>
      </c>
      <c r="O21" s="13" t="s">
        <v>44</v>
      </c>
      <c r="P21" s="13" t="s">
        <v>56</v>
      </c>
      <c r="Q21" s="13" t="s">
        <v>45</v>
      </c>
      <c r="R21" s="13" t="s">
        <v>39</v>
      </c>
      <c r="S21" s="15">
        <v>1</v>
      </c>
      <c r="T21" s="13" t="s">
        <v>92</v>
      </c>
      <c r="U21" s="16" t="s">
        <v>203</v>
      </c>
      <c r="V21" s="17">
        <v>418.97</v>
      </c>
      <c r="W21" s="18">
        <v>418.97</v>
      </c>
      <c r="X21" s="18">
        <v>0</v>
      </c>
      <c r="Y21" s="18">
        <v>0</v>
      </c>
      <c r="Z21" s="18">
        <v>67.040000000000006</v>
      </c>
      <c r="AA21" s="18">
        <v>0</v>
      </c>
      <c r="AB21" s="18">
        <v>0</v>
      </c>
      <c r="AC21" s="18">
        <v>0</v>
      </c>
      <c r="AD21" s="18">
        <v>0</v>
      </c>
      <c r="AE21" s="18">
        <v>0</v>
      </c>
      <c r="AF21" s="18">
        <v>486.01000000000005</v>
      </c>
    </row>
    <row r="22" spans="1:32" hidden="1" outlineLevel="2" x14ac:dyDescent="0.2">
      <c r="A22" s="13" t="s">
        <v>204</v>
      </c>
      <c r="B22" s="13" t="s">
        <v>108</v>
      </c>
      <c r="C22" s="14" t="s">
        <v>43</v>
      </c>
      <c r="D22" s="13" t="s">
        <v>129</v>
      </c>
      <c r="E22" s="13" t="s">
        <v>205</v>
      </c>
      <c r="F22" s="13" t="s">
        <v>206</v>
      </c>
      <c r="G22" s="13" t="s">
        <v>207</v>
      </c>
      <c r="H22" s="13" t="s">
        <v>208</v>
      </c>
      <c r="I22" s="13" t="s">
        <v>1090</v>
      </c>
      <c r="J22" s="13" t="s">
        <v>1091</v>
      </c>
      <c r="K22" s="13" t="s">
        <v>91</v>
      </c>
      <c r="L22" s="13" t="s">
        <v>130</v>
      </c>
      <c r="M22" s="13" t="s">
        <v>35</v>
      </c>
      <c r="N22" s="13" t="s">
        <v>36</v>
      </c>
      <c r="O22" s="13" t="s">
        <v>44</v>
      </c>
      <c r="P22" s="13" t="s">
        <v>58</v>
      </c>
      <c r="Q22" s="13" t="s">
        <v>45</v>
      </c>
      <c r="R22" s="13" t="s">
        <v>39</v>
      </c>
      <c r="S22" s="15">
        <v>1</v>
      </c>
      <c r="T22" s="13" t="s">
        <v>92</v>
      </c>
      <c r="U22" s="16" t="s">
        <v>209</v>
      </c>
      <c r="V22" s="17">
        <v>815.52</v>
      </c>
      <c r="W22" s="18">
        <v>815.52</v>
      </c>
      <c r="X22" s="18">
        <v>0</v>
      </c>
      <c r="Y22" s="18">
        <v>0</v>
      </c>
      <c r="Z22" s="18">
        <v>130.47999999999999</v>
      </c>
      <c r="AA22" s="1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946</v>
      </c>
    </row>
    <row r="23" spans="1:32" hidden="1" outlineLevel="2" x14ac:dyDescent="0.2">
      <c r="A23" s="13" t="s">
        <v>210</v>
      </c>
      <c r="B23" s="13" t="s">
        <v>108</v>
      </c>
      <c r="C23" s="14" t="s">
        <v>43</v>
      </c>
      <c r="D23" s="13" t="s">
        <v>211</v>
      </c>
      <c r="E23" s="13" t="s">
        <v>212</v>
      </c>
      <c r="F23" s="13" t="s">
        <v>213</v>
      </c>
      <c r="G23" s="13" t="s">
        <v>214</v>
      </c>
      <c r="H23" s="13" t="s">
        <v>215</v>
      </c>
      <c r="I23" s="13" t="s">
        <v>1090</v>
      </c>
      <c r="J23" s="13" t="s">
        <v>1091</v>
      </c>
      <c r="K23" s="13" t="s">
        <v>216</v>
      </c>
      <c r="L23" s="13" t="s">
        <v>217</v>
      </c>
      <c r="M23" s="13" t="s">
        <v>35</v>
      </c>
      <c r="N23" s="13" t="s">
        <v>36</v>
      </c>
      <c r="O23" s="13" t="s">
        <v>44</v>
      </c>
      <c r="P23" s="13" t="s">
        <v>56</v>
      </c>
      <c r="Q23" s="13" t="s">
        <v>45</v>
      </c>
      <c r="R23" s="13" t="s">
        <v>39</v>
      </c>
      <c r="S23" s="15">
        <v>1</v>
      </c>
      <c r="T23" s="13" t="s">
        <v>64</v>
      </c>
      <c r="U23" s="16" t="s">
        <v>218</v>
      </c>
      <c r="V23" s="17">
        <v>284.48</v>
      </c>
      <c r="W23" s="18">
        <v>284.48</v>
      </c>
      <c r="X23" s="18">
        <v>0</v>
      </c>
      <c r="Y23" s="18">
        <v>0</v>
      </c>
      <c r="Z23" s="18">
        <v>45.52</v>
      </c>
      <c r="AA23" s="18">
        <v>0</v>
      </c>
      <c r="AB23" s="18">
        <v>0</v>
      </c>
      <c r="AC23" s="18">
        <v>0</v>
      </c>
      <c r="AD23" s="18">
        <v>0</v>
      </c>
      <c r="AE23" s="18">
        <v>0</v>
      </c>
      <c r="AF23" s="18">
        <v>330</v>
      </c>
    </row>
    <row r="24" spans="1:32" hidden="1" outlineLevel="2" x14ac:dyDescent="0.2">
      <c r="A24" s="13" t="s">
        <v>219</v>
      </c>
      <c r="B24" s="13" t="s">
        <v>108</v>
      </c>
      <c r="C24" s="14" t="s">
        <v>43</v>
      </c>
      <c r="D24" s="13" t="s">
        <v>211</v>
      </c>
      <c r="E24" s="13" t="s">
        <v>220</v>
      </c>
      <c r="F24" s="13" t="s">
        <v>221</v>
      </c>
      <c r="G24" s="13" t="s">
        <v>222</v>
      </c>
      <c r="H24" s="13" t="s">
        <v>223</v>
      </c>
      <c r="I24" s="13" t="s">
        <v>1090</v>
      </c>
      <c r="J24" s="13" t="s">
        <v>1091</v>
      </c>
      <c r="K24" s="13" t="s">
        <v>216</v>
      </c>
      <c r="L24" s="13" t="s">
        <v>217</v>
      </c>
      <c r="M24" s="13" t="s">
        <v>35</v>
      </c>
      <c r="N24" s="13" t="s">
        <v>36</v>
      </c>
      <c r="O24" s="13" t="s">
        <v>44</v>
      </c>
      <c r="P24" s="13" t="s">
        <v>56</v>
      </c>
      <c r="Q24" s="13" t="s">
        <v>45</v>
      </c>
      <c r="R24" s="13" t="s">
        <v>39</v>
      </c>
      <c r="S24" s="15">
        <v>1</v>
      </c>
      <c r="T24" s="13" t="s">
        <v>64</v>
      </c>
      <c r="U24" s="16" t="s">
        <v>224</v>
      </c>
      <c r="V24" s="17">
        <v>274.14</v>
      </c>
      <c r="W24" s="18">
        <v>274.14</v>
      </c>
      <c r="X24" s="18">
        <v>0</v>
      </c>
      <c r="Y24" s="18">
        <v>0</v>
      </c>
      <c r="Z24" s="18">
        <v>43.86</v>
      </c>
      <c r="AA24" s="1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318</v>
      </c>
    </row>
    <row r="25" spans="1:32" hidden="1" outlineLevel="2" x14ac:dyDescent="0.2">
      <c r="A25" s="13" t="s">
        <v>225</v>
      </c>
      <c r="B25" s="13" t="s">
        <v>108</v>
      </c>
      <c r="C25" s="14" t="s">
        <v>43</v>
      </c>
      <c r="D25" s="13" t="s">
        <v>211</v>
      </c>
      <c r="E25" s="13" t="s">
        <v>226</v>
      </c>
      <c r="F25" s="13" t="s">
        <v>227</v>
      </c>
      <c r="G25" s="13" t="s">
        <v>228</v>
      </c>
      <c r="H25" s="13" t="s">
        <v>229</v>
      </c>
      <c r="I25" s="13" t="s">
        <v>1090</v>
      </c>
      <c r="J25" s="13" t="s">
        <v>1091</v>
      </c>
      <c r="K25" s="13" t="s">
        <v>216</v>
      </c>
      <c r="L25" s="13" t="s">
        <v>217</v>
      </c>
      <c r="M25" s="13" t="s">
        <v>35</v>
      </c>
      <c r="N25" s="13" t="s">
        <v>36</v>
      </c>
      <c r="O25" s="13" t="s">
        <v>44</v>
      </c>
      <c r="P25" s="13" t="s">
        <v>56</v>
      </c>
      <c r="Q25" s="13" t="s">
        <v>45</v>
      </c>
      <c r="R25" s="13" t="s">
        <v>39</v>
      </c>
      <c r="S25" s="15">
        <v>1</v>
      </c>
      <c r="T25" s="13" t="s">
        <v>64</v>
      </c>
      <c r="U25" s="16" t="s">
        <v>230</v>
      </c>
      <c r="V25" s="17">
        <v>394.83</v>
      </c>
      <c r="W25" s="18">
        <v>394.83</v>
      </c>
      <c r="X25" s="18">
        <v>0</v>
      </c>
      <c r="Y25" s="18">
        <v>0</v>
      </c>
      <c r="Z25" s="18">
        <v>63.17</v>
      </c>
      <c r="AA25" s="18">
        <v>0</v>
      </c>
      <c r="AB25" s="18">
        <v>0</v>
      </c>
      <c r="AC25" s="18">
        <v>0</v>
      </c>
      <c r="AD25" s="18">
        <v>0</v>
      </c>
      <c r="AE25" s="18">
        <v>0</v>
      </c>
      <c r="AF25" s="18">
        <v>458</v>
      </c>
    </row>
    <row r="26" spans="1:32" hidden="1" outlineLevel="2" x14ac:dyDescent="0.2">
      <c r="A26" s="13" t="s">
        <v>231</v>
      </c>
      <c r="B26" s="13" t="s">
        <v>108</v>
      </c>
      <c r="C26" s="14" t="s">
        <v>43</v>
      </c>
      <c r="D26" s="13" t="s">
        <v>211</v>
      </c>
      <c r="E26" s="13" t="s">
        <v>232</v>
      </c>
      <c r="F26" s="13" t="s">
        <v>233</v>
      </c>
      <c r="G26" s="13" t="s">
        <v>234</v>
      </c>
      <c r="H26" s="13" t="s">
        <v>235</v>
      </c>
      <c r="I26" s="13" t="s">
        <v>1090</v>
      </c>
      <c r="J26" s="13" t="s">
        <v>1091</v>
      </c>
      <c r="K26" s="13" t="s">
        <v>216</v>
      </c>
      <c r="L26" s="13" t="s">
        <v>217</v>
      </c>
      <c r="M26" s="13" t="s">
        <v>35</v>
      </c>
      <c r="N26" s="13" t="s">
        <v>36</v>
      </c>
      <c r="O26" s="13" t="s">
        <v>44</v>
      </c>
      <c r="P26" s="13" t="s">
        <v>56</v>
      </c>
      <c r="Q26" s="13" t="s">
        <v>45</v>
      </c>
      <c r="R26" s="13" t="s">
        <v>39</v>
      </c>
      <c r="S26" s="15">
        <v>1</v>
      </c>
      <c r="T26" s="13" t="s">
        <v>64</v>
      </c>
      <c r="U26" s="16" t="s">
        <v>236</v>
      </c>
      <c r="V26" s="17">
        <v>367.24</v>
      </c>
      <c r="W26" s="18">
        <v>367.24</v>
      </c>
      <c r="X26" s="18">
        <v>0</v>
      </c>
      <c r="Y26" s="18">
        <v>0</v>
      </c>
      <c r="Z26" s="18">
        <v>58.76</v>
      </c>
      <c r="AA26" s="18">
        <v>0</v>
      </c>
      <c r="AB26" s="18">
        <v>0</v>
      </c>
      <c r="AC26" s="18">
        <v>0</v>
      </c>
      <c r="AD26" s="18">
        <v>0</v>
      </c>
      <c r="AE26" s="18">
        <v>0</v>
      </c>
      <c r="AF26" s="18">
        <v>426</v>
      </c>
    </row>
    <row r="27" spans="1:32" hidden="1" outlineLevel="2" x14ac:dyDescent="0.2">
      <c r="A27" s="13" t="s">
        <v>237</v>
      </c>
      <c r="B27" s="13" t="s">
        <v>108</v>
      </c>
      <c r="C27" s="14" t="s">
        <v>43</v>
      </c>
      <c r="D27" s="13" t="s">
        <v>147</v>
      </c>
      <c r="E27" s="13" t="s">
        <v>238</v>
      </c>
      <c r="F27" s="13" t="s">
        <v>239</v>
      </c>
      <c r="G27" s="13" t="s">
        <v>240</v>
      </c>
      <c r="H27" s="13" t="s">
        <v>241</v>
      </c>
      <c r="I27" s="13" t="s">
        <v>1090</v>
      </c>
      <c r="J27" s="13" t="s">
        <v>1091</v>
      </c>
      <c r="K27" s="13" t="s">
        <v>63</v>
      </c>
      <c r="L27" s="13" t="s">
        <v>115</v>
      </c>
      <c r="M27" s="13" t="s">
        <v>35</v>
      </c>
      <c r="N27" s="13" t="s">
        <v>36</v>
      </c>
      <c r="O27" s="13" t="s">
        <v>44</v>
      </c>
      <c r="P27" s="13" t="s">
        <v>56</v>
      </c>
      <c r="Q27" s="13" t="s">
        <v>45</v>
      </c>
      <c r="R27" s="13" t="s">
        <v>39</v>
      </c>
      <c r="S27" s="15">
        <v>1</v>
      </c>
      <c r="T27" s="13" t="s">
        <v>242</v>
      </c>
      <c r="U27" s="16" t="s">
        <v>243</v>
      </c>
      <c r="V27" s="17">
        <v>293.10000000000002</v>
      </c>
      <c r="W27" s="18">
        <v>293.10000000000002</v>
      </c>
      <c r="X27" s="18">
        <v>0</v>
      </c>
      <c r="Y27" s="18">
        <v>0</v>
      </c>
      <c r="Z27" s="18">
        <v>46.9</v>
      </c>
      <c r="AA27" s="18">
        <v>0</v>
      </c>
      <c r="AB27" s="18">
        <v>0</v>
      </c>
      <c r="AC27" s="18">
        <v>0</v>
      </c>
      <c r="AD27" s="18">
        <v>0</v>
      </c>
      <c r="AE27" s="18">
        <v>0</v>
      </c>
      <c r="AF27" s="18">
        <v>340</v>
      </c>
    </row>
    <row r="28" spans="1:32" hidden="1" outlineLevel="2" x14ac:dyDescent="0.2">
      <c r="A28" s="13" t="s">
        <v>244</v>
      </c>
      <c r="B28" s="13" t="s">
        <v>108</v>
      </c>
      <c r="C28" s="14" t="s">
        <v>43</v>
      </c>
      <c r="D28" s="13" t="s">
        <v>147</v>
      </c>
      <c r="E28" s="13" t="s">
        <v>245</v>
      </c>
      <c r="F28" s="13" t="s">
        <v>246</v>
      </c>
      <c r="G28" s="13" t="s">
        <v>247</v>
      </c>
      <c r="H28" s="13" t="s">
        <v>248</v>
      </c>
      <c r="I28" s="13" t="s">
        <v>1090</v>
      </c>
      <c r="J28" s="13" t="s">
        <v>1091</v>
      </c>
      <c r="K28" s="13" t="s">
        <v>63</v>
      </c>
      <c r="L28" s="13" t="s">
        <v>115</v>
      </c>
      <c r="M28" s="13" t="s">
        <v>35</v>
      </c>
      <c r="N28" s="13" t="s">
        <v>36</v>
      </c>
      <c r="O28" s="13" t="s">
        <v>44</v>
      </c>
      <c r="P28" s="13" t="s">
        <v>56</v>
      </c>
      <c r="Q28" s="13" t="s">
        <v>45</v>
      </c>
      <c r="R28" s="13" t="s">
        <v>39</v>
      </c>
      <c r="S28" s="15">
        <v>1</v>
      </c>
      <c r="T28" s="13" t="s">
        <v>249</v>
      </c>
      <c r="U28" s="16" t="s">
        <v>250</v>
      </c>
      <c r="V28" s="17">
        <v>1085.3399999999999</v>
      </c>
      <c r="W28" s="18">
        <v>1059.48</v>
      </c>
      <c r="X28" s="18">
        <v>0</v>
      </c>
      <c r="Y28" s="18">
        <v>0</v>
      </c>
      <c r="Z28" s="18">
        <v>169.52</v>
      </c>
      <c r="AA28" s="18">
        <v>0</v>
      </c>
      <c r="AB28" s="18">
        <v>0</v>
      </c>
      <c r="AC28" s="18">
        <v>0</v>
      </c>
      <c r="AD28" s="18">
        <v>0</v>
      </c>
      <c r="AE28" s="18">
        <v>0</v>
      </c>
      <c r="AF28" s="18">
        <v>1229</v>
      </c>
    </row>
    <row r="29" spans="1:32" hidden="1" outlineLevel="2" x14ac:dyDescent="0.2">
      <c r="A29" s="13" t="s">
        <v>251</v>
      </c>
      <c r="B29" s="13" t="s">
        <v>108</v>
      </c>
      <c r="C29" s="14" t="s">
        <v>43</v>
      </c>
      <c r="D29" s="13" t="s">
        <v>147</v>
      </c>
      <c r="E29" s="13" t="s">
        <v>252</v>
      </c>
      <c r="F29" s="13" t="s">
        <v>253</v>
      </c>
      <c r="G29" s="13" t="s">
        <v>254</v>
      </c>
      <c r="H29" s="13" t="s">
        <v>255</v>
      </c>
      <c r="I29" s="13" t="s">
        <v>1090</v>
      </c>
      <c r="J29" s="13" t="s">
        <v>1091</v>
      </c>
      <c r="K29" s="13" t="s">
        <v>63</v>
      </c>
      <c r="L29" s="13" t="s">
        <v>115</v>
      </c>
      <c r="M29" s="13" t="s">
        <v>35</v>
      </c>
      <c r="N29" s="13" t="s">
        <v>36</v>
      </c>
      <c r="O29" s="13" t="s">
        <v>44</v>
      </c>
      <c r="P29" s="13" t="s">
        <v>56</v>
      </c>
      <c r="Q29" s="13" t="s">
        <v>45</v>
      </c>
      <c r="R29" s="13" t="s">
        <v>39</v>
      </c>
      <c r="S29" s="15">
        <v>1</v>
      </c>
      <c r="T29" s="13" t="s">
        <v>256</v>
      </c>
      <c r="U29" s="16" t="s">
        <v>257</v>
      </c>
      <c r="V29" s="17">
        <v>209.69</v>
      </c>
      <c r="W29" s="18">
        <v>170.69</v>
      </c>
      <c r="X29" s="18">
        <v>0</v>
      </c>
      <c r="Y29" s="18">
        <v>39</v>
      </c>
      <c r="Z29" s="18">
        <v>27.31</v>
      </c>
      <c r="AA29" s="18">
        <v>0</v>
      </c>
      <c r="AB29" s="18">
        <v>0</v>
      </c>
      <c r="AC29" s="18">
        <v>0</v>
      </c>
      <c r="AD29" s="18">
        <v>0</v>
      </c>
      <c r="AE29" s="18">
        <v>0</v>
      </c>
      <c r="AF29" s="18">
        <v>237</v>
      </c>
    </row>
    <row r="30" spans="1:32" hidden="1" outlineLevel="2" x14ac:dyDescent="0.2">
      <c r="A30" s="13" t="s">
        <v>258</v>
      </c>
      <c r="B30" s="13" t="s">
        <v>108</v>
      </c>
      <c r="C30" s="14" t="s">
        <v>43</v>
      </c>
      <c r="D30" s="13" t="s">
        <v>147</v>
      </c>
      <c r="E30" s="13" t="s">
        <v>259</v>
      </c>
      <c r="F30" s="13" t="s">
        <v>260</v>
      </c>
      <c r="G30" s="13" t="s">
        <v>261</v>
      </c>
      <c r="H30" s="13" t="s">
        <v>262</v>
      </c>
      <c r="I30" s="13" t="s">
        <v>1090</v>
      </c>
      <c r="J30" s="13" t="s">
        <v>1091</v>
      </c>
      <c r="K30" s="13" t="s">
        <v>63</v>
      </c>
      <c r="L30" s="13" t="s">
        <v>115</v>
      </c>
      <c r="M30" s="13" t="s">
        <v>35</v>
      </c>
      <c r="N30" s="13" t="s">
        <v>36</v>
      </c>
      <c r="O30" s="13" t="s">
        <v>44</v>
      </c>
      <c r="P30" s="13" t="s">
        <v>56</v>
      </c>
      <c r="Q30" s="13" t="s">
        <v>45</v>
      </c>
      <c r="R30" s="13" t="s">
        <v>39</v>
      </c>
      <c r="S30" s="15">
        <v>1</v>
      </c>
      <c r="T30" s="13" t="s">
        <v>263</v>
      </c>
      <c r="U30" s="16" t="s">
        <v>264</v>
      </c>
      <c r="V30" s="17">
        <v>380.38</v>
      </c>
      <c r="W30" s="18">
        <v>341.38</v>
      </c>
      <c r="X30" s="18">
        <v>0</v>
      </c>
      <c r="Y30" s="18">
        <v>39</v>
      </c>
      <c r="Z30" s="18">
        <v>54.62</v>
      </c>
      <c r="AA30" s="18">
        <v>0</v>
      </c>
      <c r="AB30" s="18">
        <v>0</v>
      </c>
      <c r="AC30" s="18">
        <v>0</v>
      </c>
      <c r="AD30" s="18">
        <v>0</v>
      </c>
      <c r="AE30" s="18">
        <v>0</v>
      </c>
      <c r="AF30" s="18">
        <v>435</v>
      </c>
    </row>
    <row r="31" spans="1:32" hidden="1" outlineLevel="2" x14ac:dyDescent="0.2">
      <c r="A31" s="13" t="s">
        <v>265</v>
      </c>
      <c r="B31" s="13" t="s">
        <v>108</v>
      </c>
      <c r="C31" s="14" t="s">
        <v>43</v>
      </c>
      <c r="D31" s="13" t="s">
        <v>266</v>
      </c>
      <c r="E31" s="13" t="s">
        <v>267</v>
      </c>
      <c r="F31" s="13" t="s">
        <v>268</v>
      </c>
      <c r="G31" s="13" t="s">
        <v>269</v>
      </c>
      <c r="H31" s="13" t="s">
        <v>270</v>
      </c>
      <c r="I31" s="13" t="s">
        <v>1090</v>
      </c>
      <c r="J31" s="13" t="s">
        <v>1091</v>
      </c>
      <c r="K31" s="13" t="s">
        <v>63</v>
      </c>
      <c r="L31" s="13" t="s">
        <v>115</v>
      </c>
      <c r="M31" s="13" t="s">
        <v>35</v>
      </c>
      <c r="N31" s="13" t="s">
        <v>36</v>
      </c>
      <c r="O31" s="13" t="s">
        <v>44</v>
      </c>
      <c r="P31" s="13" t="s">
        <v>46</v>
      </c>
      <c r="Q31" s="13" t="s">
        <v>45</v>
      </c>
      <c r="R31" s="13" t="s">
        <v>39</v>
      </c>
      <c r="S31" s="15">
        <v>1</v>
      </c>
      <c r="T31" s="13" t="s">
        <v>271</v>
      </c>
      <c r="U31" s="16" t="s">
        <v>272</v>
      </c>
      <c r="V31" s="17">
        <v>464.62</v>
      </c>
      <c r="W31" s="18">
        <v>33.619999999999997</v>
      </c>
      <c r="X31" s="18">
        <v>0</v>
      </c>
      <c r="Y31" s="18">
        <v>388</v>
      </c>
      <c r="Z31" s="18">
        <v>5.38</v>
      </c>
      <c r="AA31" s="18">
        <v>0</v>
      </c>
      <c r="AB31" s="18">
        <v>0</v>
      </c>
      <c r="AC31" s="18">
        <v>0</v>
      </c>
      <c r="AD31" s="18">
        <v>0</v>
      </c>
      <c r="AE31" s="18">
        <v>0</v>
      </c>
      <c r="AF31" s="18">
        <v>427</v>
      </c>
    </row>
    <row r="32" spans="1:32" hidden="1" outlineLevel="2" x14ac:dyDescent="0.2">
      <c r="A32" s="13" t="s">
        <v>273</v>
      </c>
      <c r="B32" s="13" t="s">
        <v>108</v>
      </c>
      <c r="C32" s="14" t="s">
        <v>43</v>
      </c>
      <c r="D32" s="13" t="s">
        <v>68</v>
      </c>
      <c r="E32" s="13" t="s">
        <v>274</v>
      </c>
      <c r="F32" s="13" t="s">
        <v>275</v>
      </c>
      <c r="G32" s="13" t="s">
        <v>276</v>
      </c>
      <c r="H32" s="13" t="s">
        <v>277</v>
      </c>
      <c r="I32" s="13" t="s">
        <v>1090</v>
      </c>
      <c r="J32" s="13" t="s">
        <v>1091</v>
      </c>
      <c r="K32" s="13" t="s">
        <v>69</v>
      </c>
      <c r="L32" s="13" t="s">
        <v>111</v>
      </c>
      <c r="M32" s="13" t="s">
        <v>35</v>
      </c>
      <c r="N32" s="13" t="s">
        <v>36</v>
      </c>
      <c r="O32" s="13" t="s">
        <v>44</v>
      </c>
      <c r="P32" s="13" t="s">
        <v>46</v>
      </c>
      <c r="Q32" s="13" t="s">
        <v>45</v>
      </c>
      <c r="R32" s="13" t="s">
        <v>39</v>
      </c>
      <c r="S32" s="15">
        <v>1</v>
      </c>
      <c r="T32" s="13" t="s">
        <v>70</v>
      </c>
      <c r="U32" s="16" t="s">
        <v>103</v>
      </c>
      <c r="V32" s="17">
        <v>206.9</v>
      </c>
      <c r="W32" s="18">
        <v>206.9</v>
      </c>
      <c r="X32" s="18">
        <v>0</v>
      </c>
      <c r="Y32" s="18">
        <v>0</v>
      </c>
      <c r="Z32" s="18">
        <v>33.1</v>
      </c>
      <c r="AA32" s="1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240</v>
      </c>
    </row>
    <row r="33" spans="1:32" hidden="1" outlineLevel="2" x14ac:dyDescent="0.2">
      <c r="A33" s="13" t="s">
        <v>278</v>
      </c>
      <c r="B33" s="13" t="s">
        <v>108</v>
      </c>
      <c r="C33" s="14" t="s">
        <v>43</v>
      </c>
      <c r="D33" s="13" t="s">
        <v>95</v>
      </c>
      <c r="E33" s="13" t="s">
        <v>279</v>
      </c>
      <c r="F33" s="13" t="s">
        <v>280</v>
      </c>
      <c r="G33" s="13" t="s">
        <v>281</v>
      </c>
      <c r="H33" s="13" t="s">
        <v>282</v>
      </c>
      <c r="I33" s="13" t="s">
        <v>1090</v>
      </c>
      <c r="J33" s="13" t="s">
        <v>1091</v>
      </c>
      <c r="K33" s="13" t="s">
        <v>96</v>
      </c>
      <c r="L33" s="13" t="s">
        <v>120</v>
      </c>
      <c r="M33" s="13" t="s">
        <v>35</v>
      </c>
      <c r="N33" s="13" t="s">
        <v>36</v>
      </c>
      <c r="O33" s="13" t="s">
        <v>44</v>
      </c>
      <c r="P33" s="13" t="s">
        <v>56</v>
      </c>
      <c r="Q33" s="13" t="s">
        <v>45</v>
      </c>
      <c r="R33" s="13" t="s">
        <v>39</v>
      </c>
      <c r="S33" s="15">
        <v>1</v>
      </c>
      <c r="T33" s="13" t="s">
        <v>97</v>
      </c>
      <c r="U33" s="16" t="s">
        <v>98</v>
      </c>
      <c r="V33" s="17">
        <v>473.28</v>
      </c>
      <c r="W33" s="18">
        <v>473.28</v>
      </c>
      <c r="X33" s="18">
        <v>0</v>
      </c>
      <c r="Y33" s="18">
        <v>0</v>
      </c>
      <c r="Z33" s="18">
        <v>75.72</v>
      </c>
      <c r="AA33" s="18">
        <v>0</v>
      </c>
      <c r="AB33" s="18">
        <v>0</v>
      </c>
      <c r="AC33" s="18">
        <v>0</v>
      </c>
      <c r="AD33" s="18">
        <v>0</v>
      </c>
      <c r="AE33" s="18">
        <v>0</v>
      </c>
      <c r="AF33" s="18">
        <v>549</v>
      </c>
    </row>
    <row r="34" spans="1:32" hidden="1" outlineLevel="2" x14ac:dyDescent="0.2">
      <c r="A34" s="13" t="s">
        <v>283</v>
      </c>
      <c r="B34" s="13" t="s">
        <v>108</v>
      </c>
      <c r="C34" s="14" t="s">
        <v>43</v>
      </c>
      <c r="D34" s="13" t="s">
        <v>34</v>
      </c>
      <c r="E34" s="13" t="s">
        <v>34</v>
      </c>
      <c r="F34" s="13" t="s">
        <v>284</v>
      </c>
      <c r="G34" s="13" t="s">
        <v>285</v>
      </c>
      <c r="H34" s="13" t="s">
        <v>286</v>
      </c>
      <c r="I34" s="13" t="s">
        <v>1090</v>
      </c>
      <c r="J34" s="13" t="s">
        <v>1091</v>
      </c>
      <c r="K34" s="13" t="s">
        <v>116</v>
      </c>
      <c r="L34" s="13" t="s">
        <v>125</v>
      </c>
      <c r="M34" s="13" t="s">
        <v>35</v>
      </c>
      <c r="N34" s="13" t="s">
        <v>36</v>
      </c>
      <c r="O34" s="13" t="s">
        <v>51</v>
      </c>
      <c r="P34" s="13" t="s">
        <v>52</v>
      </c>
      <c r="Q34" s="13" t="s">
        <v>45</v>
      </c>
      <c r="R34" s="13" t="s">
        <v>39</v>
      </c>
      <c r="S34" s="15">
        <v>1</v>
      </c>
      <c r="T34" s="13" t="s">
        <v>117</v>
      </c>
      <c r="U34" s="16" t="s">
        <v>118</v>
      </c>
      <c r="V34" s="17">
        <v>585.76</v>
      </c>
      <c r="W34" s="18">
        <v>516.37</v>
      </c>
      <c r="X34" s="18">
        <v>0</v>
      </c>
      <c r="Y34" s="18">
        <v>0</v>
      </c>
      <c r="Z34" s="18">
        <v>82.62</v>
      </c>
      <c r="AA34" s="18">
        <v>0</v>
      </c>
      <c r="AB34" s="18">
        <v>0</v>
      </c>
      <c r="AC34" s="18">
        <v>0</v>
      </c>
      <c r="AD34" s="18">
        <v>0</v>
      </c>
      <c r="AE34" s="18">
        <v>0</v>
      </c>
      <c r="AF34" s="18">
        <v>598.99</v>
      </c>
    </row>
    <row r="35" spans="1:32" hidden="1" outlineLevel="2" x14ac:dyDescent="0.2">
      <c r="A35" s="13" t="s">
        <v>512</v>
      </c>
      <c r="B35" s="13" t="s">
        <v>38</v>
      </c>
      <c r="C35" s="14" t="s">
        <v>43</v>
      </c>
      <c r="D35" s="13" t="s">
        <v>38</v>
      </c>
      <c r="E35" s="13" t="s">
        <v>38</v>
      </c>
      <c r="F35" s="19" t="s">
        <v>513</v>
      </c>
      <c r="G35" s="13" t="s">
        <v>38</v>
      </c>
      <c r="H35" s="20">
        <v>45304</v>
      </c>
      <c r="I35" s="13" t="s">
        <v>1090</v>
      </c>
      <c r="J35" s="19">
        <v>2024</v>
      </c>
      <c r="K35" s="13" t="s">
        <v>475</v>
      </c>
      <c r="L35" s="13" t="s">
        <v>476</v>
      </c>
      <c r="M35" s="13" t="s">
        <v>35</v>
      </c>
      <c r="N35" s="13" t="s">
        <v>36</v>
      </c>
      <c r="O35" s="13" t="s">
        <v>38</v>
      </c>
      <c r="P35" s="19" t="s">
        <v>56</v>
      </c>
      <c r="Q35" s="13" t="s">
        <v>38</v>
      </c>
      <c r="R35" s="13" t="s">
        <v>1190</v>
      </c>
      <c r="S35" s="15">
        <v>16.989799999999999</v>
      </c>
      <c r="T35" s="19" t="s">
        <v>480</v>
      </c>
      <c r="U35" s="16">
        <v>15.99</v>
      </c>
      <c r="V35" s="17">
        <f t="shared" ref="V35:V41" si="2">ROUND(U35*S35,2)</f>
        <v>271.67</v>
      </c>
      <c r="W35" s="18">
        <f>V35</f>
        <v>271.67</v>
      </c>
      <c r="X35" s="18">
        <v>0</v>
      </c>
      <c r="Y35" s="18">
        <v>0</v>
      </c>
      <c r="Z35" s="18">
        <f>ROUND(W35*0.16,2)</f>
        <v>43.47</v>
      </c>
      <c r="AA35" s="18">
        <v>0</v>
      </c>
      <c r="AB35" s="18">
        <v>0</v>
      </c>
      <c r="AC35" s="18">
        <v>0</v>
      </c>
      <c r="AD35" s="18">
        <v>0</v>
      </c>
      <c r="AE35" s="18">
        <v>0</v>
      </c>
      <c r="AF35" s="18">
        <f t="shared" ref="AF35:AF41" si="3">W35-X35+Y35+Z35+AA35-AB35-AC35+AD35-AE35</f>
        <v>315.14</v>
      </c>
    </row>
    <row r="36" spans="1:32" outlineLevel="1" collapsed="1" x14ac:dyDescent="0.2">
      <c r="A36" s="13"/>
      <c r="B36" s="13"/>
      <c r="C36" s="14"/>
      <c r="D36" s="13"/>
      <c r="E36" s="13"/>
      <c r="F36" s="19"/>
      <c r="G36" s="13"/>
      <c r="H36" s="20"/>
      <c r="I36" s="76" t="s">
        <v>2194</v>
      </c>
      <c r="J36" s="19"/>
      <c r="K36" s="13"/>
      <c r="L36" s="13"/>
      <c r="M36" s="13"/>
      <c r="N36" s="13"/>
      <c r="O36" s="13"/>
      <c r="P36" s="19"/>
      <c r="Q36" s="13"/>
      <c r="R36" s="13"/>
      <c r="S36" s="15"/>
      <c r="T36" s="19"/>
      <c r="U36" s="16"/>
      <c r="V36" s="17"/>
      <c r="W36" s="18">
        <f t="shared" ref="W36:AF36" si="4">SUBTOTAL(9,W3:W35)</f>
        <v>24465.57</v>
      </c>
      <c r="X36" s="18">
        <f t="shared" si="4"/>
        <v>0</v>
      </c>
      <c r="Y36" s="18">
        <f t="shared" si="4"/>
        <v>466</v>
      </c>
      <c r="Z36" s="18">
        <f t="shared" si="4"/>
        <v>3914.46</v>
      </c>
      <c r="AA36" s="18">
        <f t="shared" si="4"/>
        <v>0</v>
      </c>
      <c r="AB36" s="18">
        <f t="shared" si="4"/>
        <v>0</v>
      </c>
      <c r="AC36" s="18">
        <f t="shared" si="4"/>
        <v>0</v>
      </c>
      <c r="AD36" s="18">
        <f t="shared" si="4"/>
        <v>0</v>
      </c>
      <c r="AE36" s="18">
        <f t="shared" si="4"/>
        <v>0</v>
      </c>
      <c r="AF36" s="18">
        <f t="shared" si="4"/>
        <v>28846.03</v>
      </c>
    </row>
    <row r="37" spans="1:32" hidden="1" outlineLevel="2" x14ac:dyDescent="0.2">
      <c r="A37" s="13" t="s">
        <v>508</v>
      </c>
      <c r="B37" s="13" t="s">
        <v>38</v>
      </c>
      <c r="C37" s="14" t="s">
        <v>43</v>
      </c>
      <c r="D37" s="13" t="s">
        <v>38</v>
      </c>
      <c r="E37" s="13" t="s">
        <v>38</v>
      </c>
      <c r="F37" s="19" t="s">
        <v>509</v>
      </c>
      <c r="G37" s="13" t="s">
        <v>38</v>
      </c>
      <c r="H37" s="20">
        <v>45347</v>
      </c>
      <c r="I37" s="13" t="s">
        <v>1092</v>
      </c>
      <c r="J37" s="19">
        <v>2024</v>
      </c>
      <c r="K37" s="13" t="s">
        <v>473</v>
      </c>
      <c r="L37" s="13" t="s">
        <v>474</v>
      </c>
      <c r="M37" s="13" t="s">
        <v>35</v>
      </c>
      <c r="N37" s="13" t="s">
        <v>36</v>
      </c>
      <c r="O37" s="13" t="s">
        <v>38</v>
      </c>
      <c r="P37" s="19" t="s">
        <v>56</v>
      </c>
      <c r="Q37" s="13" t="s">
        <v>38</v>
      </c>
      <c r="R37" s="13" t="s">
        <v>39</v>
      </c>
      <c r="S37" s="15">
        <v>1</v>
      </c>
      <c r="T37" s="19" t="s">
        <v>478</v>
      </c>
      <c r="U37" s="16">
        <v>821.38</v>
      </c>
      <c r="V37" s="17">
        <f t="shared" si="2"/>
        <v>821.38</v>
      </c>
      <c r="W37" s="18">
        <f>ROUND(V37/1.16,2)</f>
        <v>708.09</v>
      </c>
      <c r="X37" s="18">
        <v>0</v>
      </c>
      <c r="Y37" s="18">
        <v>0</v>
      </c>
      <c r="Z37" s="18">
        <f>V37-W37</f>
        <v>113.28999999999996</v>
      </c>
      <c r="AA37" s="18">
        <v>0</v>
      </c>
      <c r="AB37" s="18">
        <v>0</v>
      </c>
      <c r="AC37" s="18">
        <v>0</v>
      </c>
      <c r="AD37" s="18">
        <v>0</v>
      </c>
      <c r="AE37" s="18">
        <v>0</v>
      </c>
      <c r="AF37" s="18">
        <f t="shared" si="3"/>
        <v>821.38</v>
      </c>
    </row>
    <row r="38" spans="1:32" hidden="1" outlineLevel="2" x14ac:dyDescent="0.2">
      <c r="A38" s="13" t="s">
        <v>510</v>
      </c>
      <c r="B38" s="13" t="s">
        <v>38</v>
      </c>
      <c r="C38" s="14" t="s">
        <v>43</v>
      </c>
      <c r="D38" s="13" t="s">
        <v>38</v>
      </c>
      <c r="E38" s="13" t="s">
        <v>38</v>
      </c>
      <c r="F38" s="19" t="s">
        <v>511</v>
      </c>
      <c r="G38" s="13" t="s">
        <v>38</v>
      </c>
      <c r="H38" s="20">
        <v>45348</v>
      </c>
      <c r="I38" s="13" t="s">
        <v>1092</v>
      </c>
      <c r="J38" s="19">
        <v>2024</v>
      </c>
      <c r="K38" s="13" t="s">
        <v>473</v>
      </c>
      <c r="L38" s="13" t="s">
        <v>474</v>
      </c>
      <c r="M38" s="13" t="s">
        <v>35</v>
      </c>
      <c r="N38" s="13" t="s">
        <v>36</v>
      </c>
      <c r="O38" s="13" t="s">
        <v>38</v>
      </c>
      <c r="P38" s="19" t="s">
        <v>56</v>
      </c>
      <c r="Q38" s="13" t="s">
        <v>38</v>
      </c>
      <c r="R38" s="13" t="s">
        <v>39</v>
      </c>
      <c r="S38" s="15">
        <v>1</v>
      </c>
      <c r="T38" s="19" t="s">
        <v>479</v>
      </c>
      <c r="U38" s="16">
        <v>1763.78</v>
      </c>
      <c r="V38" s="17">
        <f t="shared" si="2"/>
        <v>1763.78</v>
      </c>
      <c r="W38" s="18">
        <f>ROUND(V38/1.16,2)</f>
        <v>1520.5</v>
      </c>
      <c r="X38" s="18">
        <v>0</v>
      </c>
      <c r="Y38" s="18">
        <v>0</v>
      </c>
      <c r="Z38" s="18">
        <f>V38-W38</f>
        <v>243.27999999999997</v>
      </c>
      <c r="AA38" s="18">
        <v>0</v>
      </c>
      <c r="AB38" s="18">
        <v>0</v>
      </c>
      <c r="AC38" s="18">
        <v>0</v>
      </c>
      <c r="AD38" s="18">
        <v>0</v>
      </c>
      <c r="AE38" s="18">
        <v>0</v>
      </c>
      <c r="AF38" s="18">
        <f t="shared" si="3"/>
        <v>1763.78</v>
      </c>
    </row>
    <row r="39" spans="1:32" hidden="1" outlineLevel="2" x14ac:dyDescent="0.2">
      <c r="A39" s="13" t="s">
        <v>499</v>
      </c>
      <c r="B39" s="13" t="s">
        <v>38</v>
      </c>
      <c r="C39" s="14" t="s">
        <v>43</v>
      </c>
      <c r="D39" s="13" t="s">
        <v>38</v>
      </c>
      <c r="E39" s="13" t="s">
        <v>38</v>
      </c>
      <c r="F39" s="19" t="s">
        <v>500</v>
      </c>
      <c r="G39" s="13" t="s">
        <v>38</v>
      </c>
      <c r="H39" s="20">
        <v>45327</v>
      </c>
      <c r="I39" s="13" t="s">
        <v>1092</v>
      </c>
      <c r="J39" s="19">
        <v>2024</v>
      </c>
      <c r="K39" s="13" t="s">
        <v>469</v>
      </c>
      <c r="L39" s="13" t="s">
        <v>470</v>
      </c>
      <c r="M39" s="13" t="s">
        <v>35</v>
      </c>
      <c r="N39" s="13" t="s">
        <v>36</v>
      </c>
      <c r="O39" s="13" t="s">
        <v>38</v>
      </c>
      <c r="P39" s="19" t="s">
        <v>46</v>
      </c>
      <c r="Q39" s="13" t="s">
        <v>38</v>
      </c>
      <c r="R39" s="13" t="s">
        <v>39</v>
      </c>
      <c r="S39" s="15">
        <v>1</v>
      </c>
      <c r="T39" s="19" t="s">
        <v>477</v>
      </c>
      <c r="U39" s="16">
        <v>85.35</v>
      </c>
      <c r="V39" s="17">
        <f t="shared" si="2"/>
        <v>85.35</v>
      </c>
      <c r="W39" s="18">
        <v>85.35</v>
      </c>
      <c r="X39" s="18">
        <v>0</v>
      </c>
      <c r="Y39" s="18">
        <v>0</v>
      </c>
      <c r="Z39" s="18">
        <v>13.65</v>
      </c>
      <c r="AA39" s="18">
        <v>0</v>
      </c>
      <c r="AB39" s="18">
        <v>0</v>
      </c>
      <c r="AC39" s="18">
        <v>0</v>
      </c>
      <c r="AD39" s="18">
        <v>0</v>
      </c>
      <c r="AE39" s="18">
        <v>0</v>
      </c>
      <c r="AF39" s="18">
        <f t="shared" si="3"/>
        <v>99</v>
      </c>
    </row>
    <row r="40" spans="1:32" hidden="1" outlineLevel="2" x14ac:dyDescent="0.2">
      <c r="A40" s="13" t="s">
        <v>501</v>
      </c>
      <c r="B40" s="13" t="s">
        <v>38</v>
      </c>
      <c r="C40" s="14" t="s">
        <v>43</v>
      </c>
      <c r="D40" s="13" t="s">
        <v>38</v>
      </c>
      <c r="E40" s="13" t="s">
        <v>38</v>
      </c>
      <c r="F40" s="19" t="s">
        <v>502</v>
      </c>
      <c r="G40" s="13" t="s">
        <v>38</v>
      </c>
      <c r="H40" s="20">
        <v>45327</v>
      </c>
      <c r="I40" s="13" t="s">
        <v>1092</v>
      </c>
      <c r="J40" s="19">
        <v>2024</v>
      </c>
      <c r="K40" s="13" t="s">
        <v>469</v>
      </c>
      <c r="L40" s="13" t="s">
        <v>470</v>
      </c>
      <c r="M40" s="13" t="s">
        <v>35</v>
      </c>
      <c r="N40" s="13" t="s">
        <v>36</v>
      </c>
      <c r="O40" s="13" t="s">
        <v>38</v>
      </c>
      <c r="P40" s="19" t="s">
        <v>46</v>
      </c>
      <c r="Q40" s="13" t="s">
        <v>38</v>
      </c>
      <c r="R40" s="13" t="s">
        <v>39</v>
      </c>
      <c r="S40" s="15">
        <v>1</v>
      </c>
      <c r="T40" s="19" t="s">
        <v>503</v>
      </c>
      <c r="U40" s="16">
        <v>688.79</v>
      </c>
      <c r="V40" s="17">
        <f t="shared" si="2"/>
        <v>688.79</v>
      </c>
      <c r="W40" s="18">
        <v>688.79</v>
      </c>
      <c r="X40" s="18">
        <v>0</v>
      </c>
      <c r="Y40" s="18">
        <v>0</v>
      </c>
      <c r="Z40" s="18">
        <v>110.21</v>
      </c>
      <c r="AA40" s="18">
        <v>0</v>
      </c>
      <c r="AB40" s="18">
        <v>0</v>
      </c>
      <c r="AC40" s="18">
        <v>0</v>
      </c>
      <c r="AD40" s="18">
        <v>0</v>
      </c>
      <c r="AE40" s="18">
        <v>0</v>
      </c>
      <c r="AF40" s="18">
        <f t="shared" si="3"/>
        <v>799</v>
      </c>
    </row>
    <row r="41" spans="1:32" hidden="1" outlineLevel="2" x14ac:dyDescent="0.2">
      <c r="A41" s="13" t="s">
        <v>1079</v>
      </c>
      <c r="B41" s="13" t="s">
        <v>38</v>
      </c>
      <c r="C41" s="14" t="s">
        <v>43</v>
      </c>
      <c r="D41" s="13" t="s">
        <v>38</v>
      </c>
      <c r="E41" s="13" t="s">
        <v>38</v>
      </c>
      <c r="F41" s="19" t="s">
        <v>1080</v>
      </c>
      <c r="G41" s="13" t="s">
        <v>38</v>
      </c>
      <c r="H41" s="20">
        <v>45350</v>
      </c>
      <c r="I41" s="13" t="s">
        <v>1092</v>
      </c>
      <c r="J41" s="19">
        <v>2024</v>
      </c>
      <c r="K41" s="13" t="s">
        <v>469</v>
      </c>
      <c r="L41" s="13" t="s">
        <v>470</v>
      </c>
      <c r="M41" s="13" t="s">
        <v>35</v>
      </c>
      <c r="N41" s="13" t="s">
        <v>36</v>
      </c>
      <c r="O41" s="13" t="s">
        <v>38</v>
      </c>
      <c r="P41" s="19" t="s">
        <v>46</v>
      </c>
      <c r="Q41" s="13" t="s">
        <v>38</v>
      </c>
      <c r="R41" s="13" t="s">
        <v>39</v>
      </c>
      <c r="S41" s="15">
        <v>1</v>
      </c>
      <c r="T41" s="19" t="s">
        <v>490</v>
      </c>
      <c r="U41" s="16">
        <v>21.55</v>
      </c>
      <c r="V41" s="17">
        <f t="shared" si="2"/>
        <v>21.55</v>
      </c>
      <c r="W41" s="18">
        <v>21.55</v>
      </c>
      <c r="X41" s="18">
        <v>0</v>
      </c>
      <c r="Y41" s="18">
        <v>0</v>
      </c>
      <c r="Z41" s="18">
        <v>3.45</v>
      </c>
      <c r="AA41" s="18">
        <v>0</v>
      </c>
      <c r="AB41" s="18">
        <v>0</v>
      </c>
      <c r="AC41" s="18">
        <v>0</v>
      </c>
      <c r="AD41" s="18">
        <v>0</v>
      </c>
      <c r="AE41" s="18">
        <v>0</v>
      </c>
      <c r="AF41" s="18">
        <f t="shared" si="3"/>
        <v>25</v>
      </c>
    </row>
    <row r="42" spans="1:32" hidden="1" outlineLevel="2" x14ac:dyDescent="0.2">
      <c r="A42" s="13" t="s">
        <v>287</v>
      </c>
      <c r="B42" s="13" t="s">
        <v>108</v>
      </c>
      <c r="C42" s="14" t="s">
        <v>43</v>
      </c>
      <c r="D42" s="13" t="s">
        <v>288</v>
      </c>
      <c r="E42" s="13" t="s">
        <v>289</v>
      </c>
      <c r="F42" s="13" t="s">
        <v>290</v>
      </c>
      <c r="G42" s="13" t="s">
        <v>291</v>
      </c>
      <c r="H42" s="13" t="s">
        <v>292</v>
      </c>
      <c r="I42" s="13" t="s">
        <v>1092</v>
      </c>
      <c r="J42" s="13" t="s">
        <v>1091</v>
      </c>
      <c r="K42" s="13" t="s">
        <v>293</v>
      </c>
      <c r="L42" s="13" t="s">
        <v>294</v>
      </c>
      <c r="M42" s="13" t="s">
        <v>35</v>
      </c>
      <c r="N42" s="13" t="s">
        <v>36</v>
      </c>
      <c r="O42" s="13" t="s">
        <v>44</v>
      </c>
      <c r="P42" s="13" t="s">
        <v>46</v>
      </c>
      <c r="Q42" s="13" t="s">
        <v>45</v>
      </c>
      <c r="R42" s="13" t="s">
        <v>39</v>
      </c>
      <c r="S42" s="15">
        <v>1</v>
      </c>
      <c r="T42" s="13" t="s">
        <v>295</v>
      </c>
      <c r="U42" s="16" t="s">
        <v>296</v>
      </c>
      <c r="V42" s="17">
        <v>555.04999999999995</v>
      </c>
      <c r="W42" s="18">
        <v>555.04999999999995</v>
      </c>
      <c r="X42" s="18">
        <v>0</v>
      </c>
      <c r="Y42" s="18">
        <v>0</v>
      </c>
      <c r="Z42" s="18">
        <v>88.81</v>
      </c>
      <c r="AA42" s="18">
        <v>0</v>
      </c>
      <c r="AB42" s="18">
        <v>0</v>
      </c>
      <c r="AC42" s="18">
        <v>0</v>
      </c>
      <c r="AD42" s="18">
        <v>0</v>
      </c>
      <c r="AE42" s="18">
        <v>0</v>
      </c>
      <c r="AF42" s="18">
        <v>643.8599999999999</v>
      </c>
    </row>
    <row r="43" spans="1:32" hidden="1" outlineLevel="2" x14ac:dyDescent="0.2">
      <c r="A43" s="13" t="s">
        <v>297</v>
      </c>
      <c r="B43" s="13" t="s">
        <v>108</v>
      </c>
      <c r="C43" s="14" t="s">
        <v>43</v>
      </c>
      <c r="D43" s="13" t="s">
        <v>86</v>
      </c>
      <c r="E43" s="13" t="s">
        <v>298</v>
      </c>
      <c r="F43" s="13" t="s">
        <v>299</v>
      </c>
      <c r="G43" s="13" t="s">
        <v>300</v>
      </c>
      <c r="H43" s="13" t="s">
        <v>301</v>
      </c>
      <c r="I43" s="13" t="s">
        <v>1092</v>
      </c>
      <c r="J43" s="13" t="s">
        <v>1091</v>
      </c>
      <c r="K43" s="13" t="s">
        <v>57</v>
      </c>
      <c r="L43" s="13" t="s">
        <v>135</v>
      </c>
      <c r="M43" s="13" t="s">
        <v>35</v>
      </c>
      <c r="N43" s="13" t="s">
        <v>36</v>
      </c>
      <c r="O43" s="13" t="s">
        <v>44</v>
      </c>
      <c r="P43" s="13" t="s">
        <v>56</v>
      </c>
      <c r="Q43" s="13" t="s">
        <v>61</v>
      </c>
      <c r="R43" s="13" t="s">
        <v>39</v>
      </c>
      <c r="S43" s="15">
        <v>1</v>
      </c>
      <c r="T43" s="13" t="s">
        <v>142</v>
      </c>
      <c r="U43" s="16" t="s">
        <v>143</v>
      </c>
      <c r="V43" s="17">
        <v>175</v>
      </c>
      <c r="W43" s="18">
        <v>175</v>
      </c>
      <c r="X43" s="18">
        <v>0</v>
      </c>
      <c r="Y43" s="18">
        <v>0</v>
      </c>
      <c r="Z43" s="18">
        <v>28</v>
      </c>
      <c r="AA43" s="18">
        <v>0</v>
      </c>
      <c r="AB43" s="18">
        <v>0</v>
      </c>
      <c r="AC43" s="18">
        <v>0</v>
      </c>
      <c r="AD43" s="18">
        <v>0</v>
      </c>
      <c r="AE43" s="18">
        <v>0</v>
      </c>
      <c r="AF43" s="18">
        <v>203</v>
      </c>
    </row>
    <row r="44" spans="1:32" hidden="1" outlineLevel="2" x14ac:dyDescent="0.2">
      <c r="A44" s="13" t="s">
        <v>302</v>
      </c>
      <c r="B44" s="13" t="s">
        <v>108</v>
      </c>
      <c r="C44" s="14" t="s">
        <v>43</v>
      </c>
      <c r="D44" s="13" t="s">
        <v>73</v>
      </c>
      <c r="E44" s="13" t="s">
        <v>303</v>
      </c>
      <c r="F44" s="13" t="s">
        <v>304</v>
      </c>
      <c r="G44" s="13" t="s">
        <v>305</v>
      </c>
      <c r="H44" s="13" t="s">
        <v>306</v>
      </c>
      <c r="I44" s="13" t="s">
        <v>1092</v>
      </c>
      <c r="J44" s="13" t="s">
        <v>1091</v>
      </c>
      <c r="K44" s="13" t="s">
        <v>74</v>
      </c>
      <c r="L44" s="13" t="s">
        <v>307</v>
      </c>
      <c r="M44" s="13" t="s">
        <v>35</v>
      </c>
      <c r="N44" s="13" t="s">
        <v>36</v>
      </c>
      <c r="O44" s="13" t="s">
        <v>44</v>
      </c>
      <c r="P44" s="13" t="s">
        <v>46</v>
      </c>
      <c r="Q44" s="13" t="s">
        <v>45</v>
      </c>
      <c r="R44" s="13" t="s">
        <v>39</v>
      </c>
      <c r="S44" s="15">
        <v>1</v>
      </c>
      <c r="T44" s="13" t="s">
        <v>308</v>
      </c>
      <c r="U44" s="16" t="s">
        <v>309</v>
      </c>
      <c r="V44" s="17">
        <v>755.17</v>
      </c>
      <c r="W44" s="18">
        <v>755.17</v>
      </c>
      <c r="X44" s="18">
        <v>0</v>
      </c>
      <c r="Y44" s="18">
        <v>0</v>
      </c>
      <c r="Z44" s="18">
        <v>120.83</v>
      </c>
      <c r="AA44" s="18">
        <v>0</v>
      </c>
      <c r="AB44" s="18">
        <v>0</v>
      </c>
      <c r="AC44" s="18">
        <v>0</v>
      </c>
      <c r="AD44" s="18">
        <v>0</v>
      </c>
      <c r="AE44" s="18">
        <v>0</v>
      </c>
      <c r="AF44" s="18">
        <v>876</v>
      </c>
    </row>
    <row r="45" spans="1:32" hidden="1" outlineLevel="2" x14ac:dyDescent="0.2">
      <c r="A45" s="13" t="s">
        <v>310</v>
      </c>
      <c r="B45" s="13" t="s">
        <v>108</v>
      </c>
      <c r="C45" s="14" t="s">
        <v>43</v>
      </c>
      <c r="D45" s="13" t="s">
        <v>73</v>
      </c>
      <c r="E45" s="13" t="s">
        <v>311</v>
      </c>
      <c r="F45" s="13" t="s">
        <v>312</v>
      </c>
      <c r="G45" s="13" t="s">
        <v>313</v>
      </c>
      <c r="H45" s="13" t="s">
        <v>314</v>
      </c>
      <c r="I45" s="13" t="s">
        <v>1092</v>
      </c>
      <c r="J45" s="13" t="s">
        <v>1091</v>
      </c>
      <c r="K45" s="13" t="s">
        <v>74</v>
      </c>
      <c r="L45" s="13" t="s">
        <v>307</v>
      </c>
      <c r="M45" s="13" t="s">
        <v>35</v>
      </c>
      <c r="N45" s="13" t="s">
        <v>36</v>
      </c>
      <c r="O45" s="13" t="s">
        <v>44</v>
      </c>
      <c r="P45" s="13" t="s">
        <v>46</v>
      </c>
      <c r="Q45" s="13" t="s">
        <v>45</v>
      </c>
      <c r="R45" s="13" t="s">
        <v>39</v>
      </c>
      <c r="S45" s="15">
        <v>1</v>
      </c>
      <c r="T45" s="13" t="s">
        <v>315</v>
      </c>
      <c r="U45" s="16" t="s">
        <v>309</v>
      </c>
      <c r="V45" s="17">
        <v>755.17</v>
      </c>
      <c r="W45" s="18">
        <v>755.17</v>
      </c>
      <c r="X45" s="18">
        <v>0</v>
      </c>
      <c r="Y45" s="18">
        <v>0</v>
      </c>
      <c r="Z45" s="18">
        <v>120.83</v>
      </c>
      <c r="AA45" s="18">
        <v>0</v>
      </c>
      <c r="AB45" s="18">
        <v>0</v>
      </c>
      <c r="AC45" s="18">
        <v>0</v>
      </c>
      <c r="AD45" s="18">
        <v>0</v>
      </c>
      <c r="AE45" s="18">
        <v>0</v>
      </c>
      <c r="AF45" s="18">
        <v>876</v>
      </c>
    </row>
    <row r="46" spans="1:32" hidden="1" outlineLevel="2" x14ac:dyDescent="0.2">
      <c r="A46" s="13" t="s">
        <v>316</v>
      </c>
      <c r="B46" s="13" t="s">
        <v>108</v>
      </c>
      <c r="C46" s="14" t="s">
        <v>43</v>
      </c>
      <c r="D46" s="13" t="s">
        <v>317</v>
      </c>
      <c r="E46" s="13" t="s">
        <v>48</v>
      </c>
      <c r="F46" s="13" t="s">
        <v>318</v>
      </c>
      <c r="G46" s="13" t="s">
        <v>319</v>
      </c>
      <c r="H46" s="13" t="s">
        <v>320</v>
      </c>
      <c r="I46" s="13" t="s">
        <v>1092</v>
      </c>
      <c r="J46" s="13" t="s">
        <v>1091</v>
      </c>
      <c r="K46" s="13" t="s">
        <v>49</v>
      </c>
      <c r="L46" s="13" t="s">
        <v>124</v>
      </c>
      <c r="M46" s="13" t="s">
        <v>35</v>
      </c>
      <c r="N46" s="13" t="s">
        <v>36</v>
      </c>
      <c r="O46" s="13" t="s">
        <v>44</v>
      </c>
      <c r="P46" s="13" t="s">
        <v>37</v>
      </c>
      <c r="Q46" s="13" t="s">
        <v>45</v>
      </c>
      <c r="R46" s="13" t="s">
        <v>39</v>
      </c>
      <c r="S46" s="15">
        <v>1</v>
      </c>
      <c r="T46" s="13" t="s">
        <v>84</v>
      </c>
      <c r="U46" s="16" t="s">
        <v>62</v>
      </c>
      <c r="V46" s="17">
        <v>185.05</v>
      </c>
      <c r="W46" s="18">
        <v>185.05</v>
      </c>
      <c r="X46" s="18">
        <v>0</v>
      </c>
      <c r="Y46" s="18">
        <v>0</v>
      </c>
      <c r="Z46" s="18">
        <v>29.61</v>
      </c>
      <c r="AA46" s="18">
        <v>0</v>
      </c>
      <c r="AB46" s="18">
        <v>0</v>
      </c>
      <c r="AC46" s="18">
        <v>0</v>
      </c>
      <c r="AD46" s="18">
        <v>0</v>
      </c>
      <c r="AE46" s="18">
        <v>0</v>
      </c>
      <c r="AF46" s="18">
        <v>214.66000000000003</v>
      </c>
    </row>
    <row r="47" spans="1:32" hidden="1" outlineLevel="2" x14ac:dyDescent="0.2">
      <c r="A47" s="13" t="s">
        <v>321</v>
      </c>
      <c r="B47" s="13" t="s">
        <v>108</v>
      </c>
      <c r="C47" s="14" t="s">
        <v>43</v>
      </c>
      <c r="D47" s="13" t="s">
        <v>322</v>
      </c>
      <c r="E47" s="13" t="s">
        <v>323</v>
      </c>
      <c r="F47" s="13" t="s">
        <v>324</v>
      </c>
      <c r="G47" s="13" t="s">
        <v>325</v>
      </c>
      <c r="H47" s="13" t="s">
        <v>326</v>
      </c>
      <c r="I47" s="13" t="s">
        <v>1092</v>
      </c>
      <c r="J47" s="13" t="s">
        <v>1091</v>
      </c>
      <c r="K47" s="13" t="s">
        <v>327</v>
      </c>
      <c r="L47" s="13" t="s">
        <v>328</v>
      </c>
      <c r="M47" s="13" t="s">
        <v>35</v>
      </c>
      <c r="N47" s="13" t="s">
        <v>36</v>
      </c>
      <c r="O47" s="13" t="s">
        <v>44</v>
      </c>
      <c r="P47" s="13" t="s">
        <v>58</v>
      </c>
      <c r="Q47" s="13" t="s">
        <v>45</v>
      </c>
      <c r="R47" s="13" t="s">
        <v>39</v>
      </c>
      <c r="S47" s="15">
        <v>1</v>
      </c>
      <c r="T47" s="13" t="s">
        <v>329</v>
      </c>
      <c r="U47" s="16" t="s">
        <v>330</v>
      </c>
      <c r="V47" s="17">
        <v>401.74</v>
      </c>
      <c r="W47" s="18">
        <v>401.74</v>
      </c>
      <c r="X47" s="18">
        <v>0</v>
      </c>
      <c r="Y47" s="18">
        <v>0</v>
      </c>
      <c r="Z47" s="18">
        <v>64.28</v>
      </c>
      <c r="AA47" s="18">
        <v>0</v>
      </c>
      <c r="AB47" s="18">
        <v>0</v>
      </c>
      <c r="AC47" s="18">
        <v>0</v>
      </c>
      <c r="AD47" s="18">
        <v>0</v>
      </c>
      <c r="AE47" s="18">
        <v>0</v>
      </c>
      <c r="AF47" s="18">
        <v>466.02</v>
      </c>
    </row>
    <row r="48" spans="1:32" hidden="1" outlineLevel="2" x14ac:dyDescent="0.2">
      <c r="A48" s="13" t="s">
        <v>331</v>
      </c>
      <c r="B48" s="13" t="s">
        <v>108</v>
      </c>
      <c r="C48" s="14" t="s">
        <v>43</v>
      </c>
      <c r="D48" s="13" t="s">
        <v>83</v>
      </c>
      <c r="E48" s="13" t="s">
        <v>332</v>
      </c>
      <c r="F48" s="13" t="s">
        <v>333</v>
      </c>
      <c r="G48" s="13" t="s">
        <v>334</v>
      </c>
      <c r="H48" s="13" t="s">
        <v>335</v>
      </c>
      <c r="I48" s="13" t="s">
        <v>1092</v>
      </c>
      <c r="J48" s="13" t="s">
        <v>1091</v>
      </c>
      <c r="K48" s="13" t="s">
        <v>336</v>
      </c>
      <c r="L48" s="13" t="s">
        <v>337</v>
      </c>
      <c r="M48" s="13" t="s">
        <v>35</v>
      </c>
      <c r="N48" s="13" t="s">
        <v>36</v>
      </c>
      <c r="O48" s="13" t="s">
        <v>44</v>
      </c>
      <c r="P48" s="13" t="s">
        <v>37</v>
      </c>
      <c r="Q48" s="13" t="s">
        <v>61</v>
      </c>
      <c r="R48" s="13" t="s">
        <v>39</v>
      </c>
      <c r="S48" s="15">
        <v>1</v>
      </c>
      <c r="T48" s="13" t="s">
        <v>338</v>
      </c>
      <c r="U48" s="16" t="s">
        <v>339</v>
      </c>
      <c r="V48" s="17">
        <v>1310</v>
      </c>
      <c r="W48" s="18">
        <v>1310</v>
      </c>
      <c r="X48" s="18">
        <v>0</v>
      </c>
      <c r="Y48" s="18">
        <v>0</v>
      </c>
      <c r="Z48" s="18">
        <v>209.6</v>
      </c>
      <c r="AA48" s="18">
        <v>0</v>
      </c>
      <c r="AB48" s="18">
        <v>0</v>
      </c>
      <c r="AC48" s="18">
        <v>0</v>
      </c>
      <c r="AD48" s="18">
        <v>0</v>
      </c>
      <c r="AE48" s="18">
        <v>0</v>
      </c>
      <c r="AF48" s="18">
        <v>1519.6</v>
      </c>
    </row>
    <row r="49" spans="1:32" hidden="1" outlineLevel="2" x14ac:dyDescent="0.2">
      <c r="A49" s="13" t="s">
        <v>340</v>
      </c>
      <c r="B49" s="13" t="s">
        <v>108</v>
      </c>
      <c r="C49" s="14" t="s">
        <v>43</v>
      </c>
      <c r="D49" s="13" t="s">
        <v>129</v>
      </c>
      <c r="E49" s="13" t="s">
        <v>341</v>
      </c>
      <c r="F49" s="13" t="s">
        <v>342</v>
      </c>
      <c r="G49" s="13" t="s">
        <v>343</v>
      </c>
      <c r="H49" s="13" t="s">
        <v>344</v>
      </c>
      <c r="I49" s="13" t="s">
        <v>1092</v>
      </c>
      <c r="J49" s="13" t="s">
        <v>1091</v>
      </c>
      <c r="K49" s="13" t="s">
        <v>91</v>
      </c>
      <c r="L49" s="13" t="s">
        <v>130</v>
      </c>
      <c r="M49" s="13" t="s">
        <v>35</v>
      </c>
      <c r="N49" s="13" t="s">
        <v>36</v>
      </c>
      <c r="O49" s="13" t="s">
        <v>44</v>
      </c>
      <c r="P49" s="13" t="s">
        <v>46</v>
      </c>
      <c r="Q49" s="13" t="s">
        <v>45</v>
      </c>
      <c r="R49" s="13" t="s">
        <v>39</v>
      </c>
      <c r="S49" s="15">
        <v>1</v>
      </c>
      <c r="T49" s="13" t="s">
        <v>131</v>
      </c>
      <c r="U49" s="16" t="s">
        <v>345</v>
      </c>
      <c r="V49" s="17">
        <v>385.34</v>
      </c>
      <c r="W49" s="18">
        <v>385.34</v>
      </c>
      <c r="X49" s="18">
        <v>0</v>
      </c>
      <c r="Y49" s="18">
        <v>0</v>
      </c>
      <c r="Z49" s="18">
        <v>61.65</v>
      </c>
      <c r="AA49" s="18">
        <v>0</v>
      </c>
      <c r="AB49" s="18">
        <v>0</v>
      </c>
      <c r="AC49" s="18">
        <v>0</v>
      </c>
      <c r="AD49" s="18">
        <v>0</v>
      </c>
      <c r="AE49" s="18">
        <v>0</v>
      </c>
      <c r="AF49" s="18">
        <v>446.98999999999995</v>
      </c>
    </row>
    <row r="50" spans="1:32" hidden="1" outlineLevel="2" x14ac:dyDescent="0.2">
      <c r="A50" s="13" t="s">
        <v>346</v>
      </c>
      <c r="B50" s="13" t="s">
        <v>108</v>
      </c>
      <c r="C50" s="14" t="s">
        <v>43</v>
      </c>
      <c r="D50" s="13" t="s">
        <v>347</v>
      </c>
      <c r="E50" s="13" t="s">
        <v>348</v>
      </c>
      <c r="F50" s="13" t="s">
        <v>349</v>
      </c>
      <c r="G50" s="13" t="s">
        <v>350</v>
      </c>
      <c r="H50" s="13" t="s">
        <v>351</v>
      </c>
      <c r="I50" s="13" t="s">
        <v>1092</v>
      </c>
      <c r="J50" s="13" t="s">
        <v>1091</v>
      </c>
      <c r="K50" s="13" t="s">
        <v>352</v>
      </c>
      <c r="L50" s="13" t="s">
        <v>353</v>
      </c>
      <c r="M50" s="13" t="s">
        <v>35</v>
      </c>
      <c r="N50" s="13" t="s">
        <v>36</v>
      </c>
      <c r="O50" s="13" t="s">
        <v>44</v>
      </c>
      <c r="P50" s="13" t="s">
        <v>46</v>
      </c>
      <c r="Q50" s="13" t="s">
        <v>45</v>
      </c>
      <c r="R50" s="13" t="s">
        <v>39</v>
      </c>
      <c r="S50" s="15">
        <v>1</v>
      </c>
      <c r="T50" s="13" t="s">
        <v>354</v>
      </c>
      <c r="U50" s="16" t="s">
        <v>109</v>
      </c>
      <c r="V50" s="17">
        <v>214.66</v>
      </c>
      <c r="W50" s="18">
        <v>214.66</v>
      </c>
      <c r="X50" s="18">
        <v>0</v>
      </c>
      <c r="Y50" s="18">
        <v>0</v>
      </c>
      <c r="Z50" s="18">
        <v>34.35</v>
      </c>
      <c r="AA50" s="18">
        <v>0</v>
      </c>
      <c r="AB50" s="18">
        <v>0</v>
      </c>
      <c r="AC50" s="18">
        <v>0</v>
      </c>
      <c r="AD50" s="18">
        <v>0</v>
      </c>
      <c r="AE50" s="18">
        <v>0</v>
      </c>
      <c r="AF50" s="18">
        <v>249.01</v>
      </c>
    </row>
    <row r="51" spans="1:32" hidden="1" outlineLevel="2" x14ac:dyDescent="0.2">
      <c r="A51" s="13" t="s">
        <v>355</v>
      </c>
      <c r="B51" s="13" t="s">
        <v>108</v>
      </c>
      <c r="C51" s="14" t="s">
        <v>43</v>
      </c>
      <c r="D51" s="13" t="s">
        <v>347</v>
      </c>
      <c r="E51" s="13" t="s">
        <v>356</v>
      </c>
      <c r="F51" s="13" t="s">
        <v>357</v>
      </c>
      <c r="G51" s="13" t="s">
        <v>358</v>
      </c>
      <c r="H51" s="13" t="s">
        <v>359</v>
      </c>
      <c r="I51" s="13" t="s">
        <v>1092</v>
      </c>
      <c r="J51" s="13" t="s">
        <v>1091</v>
      </c>
      <c r="K51" s="13" t="s">
        <v>352</v>
      </c>
      <c r="L51" s="13" t="s">
        <v>353</v>
      </c>
      <c r="M51" s="13" t="s">
        <v>35</v>
      </c>
      <c r="N51" s="13" t="s">
        <v>36</v>
      </c>
      <c r="O51" s="13" t="s">
        <v>44</v>
      </c>
      <c r="P51" s="13" t="s">
        <v>46</v>
      </c>
      <c r="Q51" s="13" t="s">
        <v>45</v>
      </c>
      <c r="R51" s="13" t="s">
        <v>39</v>
      </c>
      <c r="S51" s="15">
        <v>1</v>
      </c>
      <c r="T51" s="13" t="s">
        <v>360</v>
      </c>
      <c r="U51" s="16" t="s">
        <v>361</v>
      </c>
      <c r="V51" s="17">
        <v>122.72</v>
      </c>
      <c r="W51" s="18">
        <v>26.75</v>
      </c>
      <c r="X51" s="18">
        <v>0</v>
      </c>
      <c r="Y51" s="18">
        <v>86.37</v>
      </c>
      <c r="Z51" s="18">
        <v>4.28</v>
      </c>
      <c r="AA51" s="18">
        <v>0</v>
      </c>
      <c r="AB51" s="18">
        <v>0</v>
      </c>
      <c r="AC51" s="18">
        <v>0</v>
      </c>
      <c r="AD51" s="18">
        <v>0</v>
      </c>
      <c r="AE51" s="18">
        <v>0</v>
      </c>
      <c r="AF51" s="18">
        <v>117.4</v>
      </c>
    </row>
    <row r="52" spans="1:32" hidden="1" outlineLevel="2" x14ac:dyDescent="0.2">
      <c r="A52" s="13" t="s">
        <v>362</v>
      </c>
      <c r="B52" s="13" t="s">
        <v>108</v>
      </c>
      <c r="C52" s="14" t="s">
        <v>43</v>
      </c>
      <c r="D52" s="13" t="s">
        <v>78</v>
      </c>
      <c r="E52" s="13" t="s">
        <v>363</v>
      </c>
      <c r="F52" s="13" t="s">
        <v>364</v>
      </c>
      <c r="G52" s="13" t="s">
        <v>365</v>
      </c>
      <c r="H52" s="13" t="s">
        <v>366</v>
      </c>
      <c r="I52" s="13" t="s">
        <v>1092</v>
      </c>
      <c r="J52" s="13" t="s">
        <v>1091</v>
      </c>
      <c r="K52" s="13" t="s">
        <v>79</v>
      </c>
      <c r="L52" s="13" t="s">
        <v>367</v>
      </c>
      <c r="M52" s="13" t="s">
        <v>35</v>
      </c>
      <c r="N52" s="13" t="s">
        <v>36</v>
      </c>
      <c r="O52" s="13" t="s">
        <v>44</v>
      </c>
      <c r="P52" s="13" t="s">
        <v>58</v>
      </c>
      <c r="Q52" s="13" t="s">
        <v>45</v>
      </c>
      <c r="R52" s="13" t="s">
        <v>39</v>
      </c>
      <c r="S52" s="15">
        <v>1</v>
      </c>
      <c r="T52" s="13" t="s">
        <v>368</v>
      </c>
      <c r="U52" s="16" t="s">
        <v>369</v>
      </c>
      <c r="V52" s="17">
        <v>168.83</v>
      </c>
      <c r="W52" s="18">
        <v>119.83</v>
      </c>
      <c r="X52" s="18">
        <v>0</v>
      </c>
      <c r="Y52" s="18">
        <v>49</v>
      </c>
      <c r="Z52" s="18">
        <v>19.170000000000002</v>
      </c>
      <c r="AA52" s="18">
        <v>0</v>
      </c>
      <c r="AB52" s="18">
        <v>0</v>
      </c>
      <c r="AC52" s="18">
        <v>0</v>
      </c>
      <c r="AD52" s="18">
        <v>0</v>
      </c>
      <c r="AE52" s="18">
        <v>0</v>
      </c>
      <c r="AF52" s="18">
        <v>188</v>
      </c>
    </row>
    <row r="53" spans="1:32" hidden="1" outlineLevel="2" x14ac:dyDescent="0.2">
      <c r="A53" s="13" t="s">
        <v>370</v>
      </c>
      <c r="B53" s="13" t="s">
        <v>108</v>
      </c>
      <c r="C53" s="14" t="s">
        <v>43</v>
      </c>
      <c r="D53" s="13" t="s">
        <v>371</v>
      </c>
      <c r="E53" s="13" t="s">
        <v>372</v>
      </c>
      <c r="F53" s="13" t="s">
        <v>373</v>
      </c>
      <c r="G53" s="13" t="s">
        <v>374</v>
      </c>
      <c r="H53" s="13" t="s">
        <v>375</v>
      </c>
      <c r="I53" s="13" t="s">
        <v>1092</v>
      </c>
      <c r="J53" s="13" t="s">
        <v>1091</v>
      </c>
      <c r="K53" s="13" t="s">
        <v>376</v>
      </c>
      <c r="L53" s="13" t="s">
        <v>377</v>
      </c>
      <c r="M53" s="13" t="s">
        <v>35</v>
      </c>
      <c r="N53" s="13" t="s">
        <v>36</v>
      </c>
      <c r="O53" s="13" t="s">
        <v>44</v>
      </c>
      <c r="P53" s="13" t="s">
        <v>58</v>
      </c>
      <c r="Q53" s="13" t="s">
        <v>45</v>
      </c>
      <c r="R53" s="13" t="s">
        <v>39</v>
      </c>
      <c r="S53" s="15">
        <v>1</v>
      </c>
      <c r="T53" s="13" t="s">
        <v>378</v>
      </c>
      <c r="U53" s="16" t="s">
        <v>379</v>
      </c>
      <c r="V53" s="17">
        <v>129.80000000000001</v>
      </c>
      <c r="W53" s="18">
        <v>126.25</v>
      </c>
      <c r="X53" s="18">
        <v>0</v>
      </c>
      <c r="Y53" s="18">
        <v>0</v>
      </c>
      <c r="Z53" s="18">
        <v>20.2</v>
      </c>
      <c r="AA53" s="18">
        <v>3.55</v>
      </c>
      <c r="AB53" s="18">
        <v>0</v>
      </c>
      <c r="AC53" s="18">
        <v>0</v>
      </c>
      <c r="AD53" s="18">
        <v>0</v>
      </c>
      <c r="AE53" s="18">
        <v>0</v>
      </c>
      <c r="AF53" s="18">
        <v>150</v>
      </c>
    </row>
    <row r="54" spans="1:32" hidden="1" outlineLevel="2" x14ac:dyDescent="0.2">
      <c r="A54" s="13" t="s">
        <v>380</v>
      </c>
      <c r="B54" s="13" t="s">
        <v>108</v>
      </c>
      <c r="C54" s="14" t="s">
        <v>43</v>
      </c>
      <c r="D54" s="13" t="s">
        <v>34</v>
      </c>
      <c r="E54" s="13" t="s">
        <v>381</v>
      </c>
      <c r="F54" s="13" t="s">
        <v>381</v>
      </c>
      <c r="G54" s="13" t="s">
        <v>382</v>
      </c>
      <c r="H54" s="13" t="s">
        <v>383</v>
      </c>
      <c r="I54" s="13" t="s">
        <v>1092</v>
      </c>
      <c r="J54" s="13" t="s">
        <v>1091</v>
      </c>
      <c r="K54" s="13" t="s">
        <v>384</v>
      </c>
      <c r="L54" s="13" t="s">
        <v>385</v>
      </c>
      <c r="M54" s="13" t="s">
        <v>35</v>
      </c>
      <c r="N54" s="13" t="s">
        <v>36</v>
      </c>
      <c r="O54" s="13" t="s">
        <v>44</v>
      </c>
      <c r="P54" s="13" t="s">
        <v>37</v>
      </c>
      <c r="Q54" s="13" t="s">
        <v>45</v>
      </c>
      <c r="R54" s="13" t="s">
        <v>39</v>
      </c>
      <c r="S54" s="15">
        <v>1</v>
      </c>
      <c r="T54" s="13" t="s">
        <v>386</v>
      </c>
      <c r="U54" s="16" t="s">
        <v>387</v>
      </c>
      <c r="V54" s="17">
        <v>2100</v>
      </c>
      <c r="W54" s="18">
        <v>1050</v>
      </c>
      <c r="X54" s="18">
        <v>0</v>
      </c>
      <c r="Y54" s="18">
        <v>0</v>
      </c>
      <c r="Z54" s="18">
        <v>168</v>
      </c>
      <c r="AA54" s="18">
        <v>0</v>
      </c>
      <c r="AB54" s="18">
        <v>0</v>
      </c>
      <c r="AC54" s="18">
        <v>0</v>
      </c>
      <c r="AD54" s="18">
        <v>0</v>
      </c>
      <c r="AE54" s="18">
        <v>0</v>
      </c>
      <c r="AF54" s="18">
        <v>1218</v>
      </c>
    </row>
    <row r="55" spans="1:32" hidden="1" outlineLevel="2" x14ac:dyDescent="0.2">
      <c r="A55" s="13" t="s">
        <v>388</v>
      </c>
      <c r="B55" s="13" t="s">
        <v>108</v>
      </c>
      <c r="C55" s="14" t="s">
        <v>43</v>
      </c>
      <c r="D55" s="13" t="s">
        <v>147</v>
      </c>
      <c r="E55" s="13" t="s">
        <v>389</v>
      </c>
      <c r="F55" s="13" t="s">
        <v>390</v>
      </c>
      <c r="G55" s="13" t="s">
        <v>391</v>
      </c>
      <c r="H55" s="13" t="s">
        <v>392</v>
      </c>
      <c r="I55" s="13" t="s">
        <v>1092</v>
      </c>
      <c r="J55" s="13" t="s">
        <v>1091</v>
      </c>
      <c r="K55" s="13" t="s">
        <v>63</v>
      </c>
      <c r="L55" s="13" t="s">
        <v>115</v>
      </c>
      <c r="M55" s="13" t="s">
        <v>35</v>
      </c>
      <c r="N55" s="13" t="s">
        <v>36</v>
      </c>
      <c r="O55" s="13" t="s">
        <v>44</v>
      </c>
      <c r="P55" s="13" t="s">
        <v>46</v>
      </c>
      <c r="Q55" s="13" t="s">
        <v>45</v>
      </c>
      <c r="R55" s="13" t="s">
        <v>39</v>
      </c>
      <c r="S55" s="15">
        <v>1</v>
      </c>
      <c r="T55" s="13" t="s">
        <v>393</v>
      </c>
      <c r="U55" s="16" t="s">
        <v>394</v>
      </c>
      <c r="V55" s="17">
        <v>437.07</v>
      </c>
      <c r="W55" s="18">
        <v>437.07</v>
      </c>
      <c r="X55" s="18">
        <v>0</v>
      </c>
      <c r="Y55" s="18">
        <v>0</v>
      </c>
      <c r="Z55" s="18">
        <v>69.930000000000007</v>
      </c>
      <c r="AA55" s="18">
        <v>0</v>
      </c>
      <c r="AB55" s="18">
        <v>0</v>
      </c>
      <c r="AC55" s="18">
        <v>0</v>
      </c>
      <c r="AD55" s="18">
        <v>0</v>
      </c>
      <c r="AE55" s="18">
        <v>0</v>
      </c>
      <c r="AF55" s="18">
        <v>507</v>
      </c>
    </row>
    <row r="56" spans="1:32" hidden="1" outlineLevel="2" x14ac:dyDescent="0.2">
      <c r="A56" s="13" t="s">
        <v>395</v>
      </c>
      <c r="B56" s="13" t="s">
        <v>108</v>
      </c>
      <c r="C56" s="14" t="s">
        <v>43</v>
      </c>
      <c r="D56" s="13" t="s">
        <v>140</v>
      </c>
      <c r="E56" s="13" t="s">
        <v>396</v>
      </c>
      <c r="F56" s="13" t="s">
        <v>397</v>
      </c>
      <c r="G56" s="13" t="s">
        <v>398</v>
      </c>
      <c r="H56" s="13" t="s">
        <v>399</v>
      </c>
      <c r="I56" s="13" t="s">
        <v>1092</v>
      </c>
      <c r="J56" s="13" t="s">
        <v>1091</v>
      </c>
      <c r="K56" s="13" t="s">
        <v>63</v>
      </c>
      <c r="L56" s="13" t="s">
        <v>115</v>
      </c>
      <c r="M56" s="13" t="s">
        <v>35</v>
      </c>
      <c r="N56" s="13" t="s">
        <v>36</v>
      </c>
      <c r="O56" s="13" t="s">
        <v>44</v>
      </c>
      <c r="P56" s="13" t="s">
        <v>46</v>
      </c>
      <c r="Q56" s="13" t="s">
        <v>45</v>
      </c>
      <c r="R56" s="13" t="s">
        <v>39</v>
      </c>
      <c r="S56" s="15">
        <v>1</v>
      </c>
      <c r="T56" s="13" t="s">
        <v>400</v>
      </c>
      <c r="U56" s="16" t="s">
        <v>401</v>
      </c>
      <c r="V56" s="17">
        <v>1067.25</v>
      </c>
      <c r="W56" s="18">
        <v>1043.26</v>
      </c>
      <c r="X56" s="18">
        <v>0</v>
      </c>
      <c r="Y56" s="18">
        <v>0</v>
      </c>
      <c r="Z56" s="18">
        <v>166.92</v>
      </c>
      <c r="AA56" s="18">
        <v>0</v>
      </c>
      <c r="AB56" s="18">
        <v>0</v>
      </c>
      <c r="AC56" s="18">
        <v>0</v>
      </c>
      <c r="AD56" s="18">
        <v>0</v>
      </c>
      <c r="AE56" s="18">
        <v>0</v>
      </c>
      <c r="AF56" s="18">
        <v>1210.18</v>
      </c>
    </row>
    <row r="57" spans="1:32" hidden="1" outlineLevel="2" x14ac:dyDescent="0.2">
      <c r="A57" s="13" t="s">
        <v>402</v>
      </c>
      <c r="B57" s="13" t="s">
        <v>108</v>
      </c>
      <c r="C57" s="14" t="s">
        <v>43</v>
      </c>
      <c r="D57" s="13" t="s">
        <v>141</v>
      </c>
      <c r="E57" s="13" t="s">
        <v>403</v>
      </c>
      <c r="F57" s="13" t="s">
        <v>404</v>
      </c>
      <c r="G57" s="13" t="s">
        <v>405</v>
      </c>
      <c r="H57" s="13" t="s">
        <v>406</v>
      </c>
      <c r="I57" s="13" t="s">
        <v>1092</v>
      </c>
      <c r="J57" s="13" t="s">
        <v>1091</v>
      </c>
      <c r="K57" s="13" t="s">
        <v>69</v>
      </c>
      <c r="L57" s="13" t="s">
        <v>111</v>
      </c>
      <c r="M57" s="13" t="s">
        <v>35</v>
      </c>
      <c r="N57" s="13" t="s">
        <v>36</v>
      </c>
      <c r="O57" s="13" t="s">
        <v>44</v>
      </c>
      <c r="P57" s="13" t="s">
        <v>114</v>
      </c>
      <c r="Q57" s="13" t="s">
        <v>45</v>
      </c>
      <c r="R57" s="13" t="s">
        <v>39</v>
      </c>
      <c r="S57" s="15">
        <v>1</v>
      </c>
      <c r="T57" s="13" t="s">
        <v>70</v>
      </c>
      <c r="U57" s="16" t="s">
        <v>90</v>
      </c>
      <c r="V57" s="17">
        <v>162.93</v>
      </c>
      <c r="W57" s="18">
        <v>162.93</v>
      </c>
      <c r="X57" s="18">
        <v>0</v>
      </c>
      <c r="Y57" s="18">
        <v>0</v>
      </c>
      <c r="Z57" s="18">
        <v>26.07</v>
      </c>
      <c r="AA57" s="18">
        <v>0</v>
      </c>
      <c r="AB57" s="18">
        <v>0</v>
      </c>
      <c r="AC57" s="18">
        <v>0</v>
      </c>
      <c r="AD57" s="18">
        <v>0</v>
      </c>
      <c r="AE57" s="18">
        <v>0</v>
      </c>
      <c r="AF57" s="18">
        <v>189</v>
      </c>
    </row>
    <row r="58" spans="1:32" hidden="1" outlineLevel="2" x14ac:dyDescent="0.2">
      <c r="A58" s="13" t="s">
        <v>407</v>
      </c>
      <c r="B58" s="13" t="s">
        <v>108</v>
      </c>
      <c r="C58" s="14" t="s">
        <v>43</v>
      </c>
      <c r="D58" s="13" t="s">
        <v>80</v>
      </c>
      <c r="E58" s="13" t="s">
        <v>408</v>
      </c>
      <c r="F58" s="13" t="s">
        <v>409</v>
      </c>
      <c r="G58" s="13" t="s">
        <v>410</v>
      </c>
      <c r="H58" s="13" t="s">
        <v>411</v>
      </c>
      <c r="I58" s="13" t="s">
        <v>1092</v>
      </c>
      <c r="J58" s="13" t="s">
        <v>1091</v>
      </c>
      <c r="K58" s="13" t="s">
        <v>81</v>
      </c>
      <c r="L58" s="13" t="s">
        <v>113</v>
      </c>
      <c r="M58" s="13" t="s">
        <v>35</v>
      </c>
      <c r="N58" s="13" t="s">
        <v>36</v>
      </c>
      <c r="O58" s="13" t="s">
        <v>44</v>
      </c>
      <c r="P58" s="13" t="s">
        <v>56</v>
      </c>
      <c r="Q58" s="13" t="s">
        <v>45</v>
      </c>
      <c r="R58" s="13" t="s">
        <v>39</v>
      </c>
      <c r="S58" s="15">
        <v>1</v>
      </c>
      <c r="T58" s="13" t="s">
        <v>412</v>
      </c>
      <c r="U58" s="16" t="s">
        <v>413</v>
      </c>
      <c r="V58" s="17">
        <v>300.93</v>
      </c>
      <c r="W58" s="18">
        <v>112.93</v>
      </c>
      <c r="X58" s="18">
        <v>0</v>
      </c>
      <c r="Y58" s="18">
        <v>188</v>
      </c>
      <c r="Z58" s="18">
        <v>18.07</v>
      </c>
      <c r="AA58" s="18">
        <v>0</v>
      </c>
      <c r="AB58" s="18">
        <v>0</v>
      </c>
      <c r="AC58" s="18">
        <v>0</v>
      </c>
      <c r="AD58" s="18">
        <v>0</v>
      </c>
      <c r="AE58" s="18">
        <v>0</v>
      </c>
      <c r="AF58" s="18">
        <v>319</v>
      </c>
    </row>
    <row r="59" spans="1:32" hidden="1" outlineLevel="2" x14ac:dyDescent="0.2">
      <c r="A59" s="13" t="s">
        <v>414</v>
      </c>
      <c r="B59" s="13" t="s">
        <v>108</v>
      </c>
      <c r="C59" s="14" t="s">
        <v>43</v>
      </c>
      <c r="D59" s="13" t="s">
        <v>88</v>
      </c>
      <c r="E59" s="13" t="s">
        <v>415</v>
      </c>
      <c r="F59" s="13" t="s">
        <v>416</v>
      </c>
      <c r="G59" s="13" t="s">
        <v>417</v>
      </c>
      <c r="H59" s="13" t="s">
        <v>418</v>
      </c>
      <c r="I59" s="13" t="s">
        <v>1092</v>
      </c>
      <c r="J59" s="13" t="s">
        <v>1091</v>
      </c>
      <c r="K59" s="13" t="s">
        <v>89</v>
      </c>
      <c r="L59" s="13" t="s">
        <v>119</v>
      </c>
      <c r="M59" s="13" t="s">
        <v>35</v>
      </c>
      <c r="N59" s="13" t="s">
        <v>36</v>
      </c>
      <c r="O59" s="13" t="s">
        <v>44</v>
      </c>
      <c r="P59" s="13" t="s">
        <v>56</v>
      </c>
      <c r="Q59" s="13" t="s">
        <v>45</v>
      </c>
      <c r="R59" s="13" t="s">
        <v>39</v>
      </c>
      <c r="S59" s="15">
        <v>1</v>
      </c>
      <c r="T59" s="13" t="s">
        <v>87</v>
      </c>
      <c r="U59" s="16" t="s">
        <v>107</v>
      </c>
      <c r="V59" s="17">
        <v>128.44999999999999</v>
      </c>
      <c r="W59" s="18">
        <v>128.44999999999999</v>
      </c>
      <c r="X59" s="18">
        <v>0</v>
      </c>
      <c r="Y59" s="18">
        <v>0</v>
      </c>
      <c r="Z59" s="18">
        <v>20.55</v>
      </c>
      <c r="AA59" s="18">
        <v>0</v>
      </c>
      <c r="AB59" s="18">
        <v>0</v>
      </c>
      <c r="AC59" s="18">
        <v>0</v>
      </c>
      <c r="AD59" s="18">
        <v>0</v>
      </c>
      <c r="AE59" s="18">
        <v>0</v>
      </c>
      <c r="AF59" s="18">
        <v>149</v>
      </c>
    </row>
    <row r="60" spans="1:32" hidden="1" outlineLevel="2" x14ac:dyDescent="0.2">
      <c r="A60" s="13" t="s">
        <v>419</v>
      </c>
      <c r="B60" s="13" t="s">
        <v>108</v>
      </c>
      <c r="C60" s="14" t="s">
        <v>43</v>
      </c>
      <c r="D60" s="13" t="s">
        <v>95</v>
      </c>
      <c r="E60" s="13" t="s">
        <v>420</v>
      </c>
      <c r="F60" s="13" t="s">
        <v>421</v>
      </c>
      <c r="G60" s="13" t="s">
        <v>422</v>
      </c>
      <c r="H60" s="13" t="s">
        <v>423</v>
      </c>
      <c r="I60" s="13" t="s">
        <v>1092</v>
      </c>
      <c r="J60" s="13" t="s">
        <v>1091</v>
      </c>
      <c r="K60" s="13" t="s">
        <v>96</v>
      </c>
      <c r="L60" s="13" t="s">
        <v>120</v>
      </c>
      <c r="M60" s="13" t="s">
        <v>35</v>
      </c>
      <c r="N60" s="13" t="s">
        <v>36</v>
      </c>
      <c r="O60" s="13" t="s">
        <v>44</v>
      </c>
      <c r="P60" s="13" t="s">
        <v>46</v>
      </c>
      <c r="Q60" s="13" t="s">
        <v>45</v>
      </c>
      <c r="R60" s="13" t="s">
        <v>39</v>
      </c>
      <c r="S60" s="15">
        <v>1</v>
      </c>
      <c r="T60" s="13" t="s">
        <v>424</v>
      </c>
      <c r="U60" s="16" t="s">
        <v>425</v>
      </c>
      <c r="V60" s="17">
        <v>275</v>
      </c>
      <c r="W60" s="18">
        <v>275</v>
      </c>
      <c r="X60" s="18">
        <v>0</v>
      </c>
      <c r="Y60" s="18">
        <v>0</v>
      </c>
      <c r="Z60" s="18">
        <v>44</v>
      </c>
      <c r="AA60" s="18">
        <v>0</v>
      </c>
      <c r="AB60" s="18">
        <v>0</v>
      </c>
      <c r="AC60" s="18">
        <v>0</v>
      </c>
      <c r="AD60" s="18">
        <v>0</v>
      </c>
      <c r="AE60" s="18">
        <v>0</v>
      </c>
      <c r="AF60" s="18">
        <v>319</v>
      </c>
    </row>
    <row r="61" spans="1:32" hidden="1" outlineLevel="2" x14ac:dyDescent="0.2">
      <c r="A61" s="13" t="s">
        <v>426</v>
      </c>
      <c r="B61" s="13" t="s">
        <v>108</v>
      </c>
      <c r="C61" s="14" t="s">
        <v>43</v>
      </c>
      <c r="D61" s="13" t="s">
        <v>95</v>
      </c>
      <c r="E61" s="13" t="s">
        <v>427</v>
      </c>
      <c r="F61" s="13" t="s">
        <v>428</v>
      </c>
      <c r="G61" s="13" t="s">
        <v>429</v>
      </c>
      <c r="H61" s="13" t="s">
        <v>430</v>
      </c>
      <c r="I61" s="13" t="s">
        <v>1092</v>
      </c>
      <c r="J61" s="13" t="s">
        <v>1091</v>
      </c>
      <c r="K61" s="13" t="s">
        <v>96</v>
      </c>
      <c r="L61" s="13" t="s">
        <v>120</v>
      </c>
      <c r="M61" s="13" t="s">
        <v>35</v>
      </c>
      <c r="N61" s="13" t="s">
        <v>36</v>
      </c>
      <c r="O61" s="13" t="s">
        <v>44</v>
      </c>
      <c r="P61" s="13" t="s">
        <v>46</v>
      </c>
      <c r="Q61" s="13" t="s">
        <v>45</v>
      </c>
      <c r="R61" s="13" t="s">
        <v>39</v>
      </c>
      <c r="S61" s="15">
        <v>1</v>
      </c>
      <c r="T61" s="13" t="s">
        <v>99</v>
      </c>
      <c r="U61" s="16" t="s">
        <v>431</v>
      </c>
      <c r="V61" s="17">
        <v>1157.75</v>
      </c>
      <c r="W61" s="18">
        <v>1048.01</v>
      </c>
      <c r="X61" s="18">
        <v>0</v>
      </c>
      <c r="Y61" s="18">
        <v>0</v>
      </c>
      <c r="Z61" s="18">
        <v>167.69</v>
      </c>
      <c r="AA61" s="18">
        <v>0</v>
      </c>
      <c r="AB61" s="18">
        <v>0</v>
      </c>
      <c r="AC61" s="18">
        <v>0</v>
      </c>
      <c r="AD61" s="18">
        <v>0</v>
      </c>
      <c r="AE61" s="18">
        <v>0</v>
      </c>
      <c r="AF61" s="18">
        <v>1215.7</v>
      </c>
    </row>
    <row r="62" spans="1:32" hidden="1" outlineLevel="2" x14ac:dyDescent="0.2">
      <c r="A62" s="13" t="s">
        <v>432</v>
      </c>
      <c r="B62" s="13" t="s">
        <v>108</v>
      </c>
      <c r="C62" s="14" t="s">
        <v>43</v>
      </c>
      <c r="D62" s="13" t="s">
        <v>433</v>
      </c>
      <c r="E62" s="13" t="s">
        <v>434</v>
      </c>
      <c r="F62" s="13" t="s">
        <v>435</v>
      </c>
      <c r="G62" s="13" t="s">
        <v>436</v>
      </c>
      <c r="H62" s="13" t="s">
        <v>437</v>
      </c>
      <c r="I62" s="13" t="s">
        <v>1092</v>
      </c>
      <c r="J62" s="13" t="s">
        <v>1091</v>
      </c>
      <c r="K62" s="13" t="s">
        <v>438</v>
      </c>
      <c r="L62" s="13" t="s">
        <v>439</v>
      </c>
      <c r="M62" s="13" t="s">
        <v>35</v>
      </c>
      <c r="N62" s="13" t="s">
        <v>36</v>
      </c>
      <c r="O62" s="13" t="s">
        <v>44</v>
      </c>
      <c r="P62" s="13" t="s">
        <v>46</v>
      </c>
      <c r="Q62" s="13" t="s">
        <v>45</v>
      </c>
      <c r="R62" s="13" t="s">
        <v>39</v>
      </c>
      <c r="S62" s="15">
        <v>1</v>
      </c>
      <c r="T62" s="13" t="s">
        <v>440</v>
      </c>
      <c r="U62" s="16" t="s">
        <v>441</v>
      </c>
      <c r="V62" s="17">
        <v>432.83</v>
      </c>
      <c r="W62" s="18">
        <v>419.81</v>
      </c>
      <c r="X62" s="18">
        <v>0</v>
      </c>
      <c r="Y62" s="18">
        <v>0</v>
      </c>
      <c r="Z62" s="18">
        <v>67.17</v>
      </c>
      <c r="AA62" s="18">
        <v>13.02</v>
      </c>
      <c r="AB62" s="18">
        <v>0</v>
      </c>
      <c r="AC62" s="18">
        <v>0</v>
      </c>
      <c r="AD62" s="18">
        <v>0</v>
      </c>
      <c r="AE62" s="18">
        <v>0</v>
      </c>
      <c r="AF62" s="18">
        <v>500</v>
      </c>
    </row>
    <row r="63" spans="1:32" hidden="1" outlineLevel="2" x14ac:dyDescent="0.2">
      <c r="A63" s="13" t="s">
        <v>442</v>
      </c>
      <c r="B63" s="13" t="s">
        <v>108</v>
      </c>
      <c r="C63" s="14" t="s">
        <v>43</v>
      </c>
      <c r="D63" s="13" t="s">
        <v>100</v>
      </c>
      <c r="E63" s="13" t="s">
        <v>443</v>
      </c>
      <c r="F63" s="13" t="s">
        <v>444</v>
      </c>
      <c r="G63" s="13" t="s">
        <v>445</v>
      </c>
      <c r="H63" s="13" t="s">
        <v>446</v>
      </c>
      <c r="I63" s="13" t="s">
        <v>1092</v>
      </c>
      <c r="J63" s="13" t="s">
        <v>1091</v>
      </c>
      <c r="K63" s="13" t="s">
        <v>101</v>
      </c>
      <c r="L63" s="13" t="s">
        <v>123</v>
      </c>
      <c r="M63" s="13" t="s">
        <v>35</v>
      </c>
      <c r="N63" s="13" t="s">
        <v>36</v>
      </c>
      <c r="O63" s="13" t="s">
        <v>44</v>
      </c>
      <c r="P63" s="13" t="s">
        <v>56</v>
      </c>
      <c r="Q63" s="13" t="s">
        <v>45</v>
      </c>
      <c r="R63" s="13" t="s">
        <v>39</v>
      </c>
      <c r="S63" s="15">
        <v>1</v>
      </c>
      <c r="T63" s="13" t="s">
        <v>447</v>
      </c>
      <c r="U63" s="16" t="s">
        <v>448</v>
      </c>
      <c r="V63" s="17">
        <v>1202.5899999999999</v>
      </c>
      <c r="W63" s="18">
        <v>1142.46</v>
      </c>
      <c r="X63" s="18">
        <v>0</v>
      </c>
      <c r="Y63" s="18">
        <v>0</v>
      </c>
      <c r="Z63" s="18">
        <v>182.79</v>
      </c>
      <c r="AA63" s="18">
        <v>0</v>
      </c>
      <c r="AB63" s="18">
        <v>0</v>
      </c>
      <c r="AC63" s="18">
        <v>0</v>
      </c>
      <c r="AD63" s="18">
        <v>0</v>
      </c>
      <c r="AE63" s="18">
        <v>0</v>
      </c>
      <c r="AF63" s="18">
        <v>1325.2499999999998</v>
      </c>
    </row>
    <row r="64" spans="1:32" hidden="1" outlineLevel="2" x14ac:dyDescent="0.2">
      <c r="A64" s="13" t="s">
        <v>449</v>
      </c>
      <c r="B64" s="13" t="s">
        <v>108</v>
      </c>
      <c r="C64" s="14" t="s">
        <v>43</v>
      </c>
      <c r="D64" s="13" t="s">
        <v>100</v>
      </c>
      <c r="E64" s="13" t="s">
        <v>450</v>
      </c>
      <c r="F64" s="13" t="s">
        <v>451</v>
      </c>
      <c r="G64" s="13" t="s">
        <v>452</v>
      </c>
      <c r="H64" s="13" t="s">
        <v>453</v>
      </c>
      <c r="I64" s="13" t="s">
        <v>1092</v>
      </c>
      <c r="J64" s="13" t="s">
        <v>1091</v>
      </c>
      <c r="K64" s="13" t="s">
        <v>101</v>
      </c>
      <c r="L64" s="13" t="s">
        <v>123</v>
      </c>
      <c r="M64" s="13" t="s">
        <v>35</v>
      </c>
      <c r="N64" s="13" t="s">
        <v>36</v>
      </c>
      <c r="O64" s="13" t="s">
        <v>44</v>
      </c>
      <c r="P64" s="13" t="s">
        <v>58</v>
      </c>
      <c r="Q64" s="13" t="s">
        <v>45</v>
      </c>
      <c r="R64" s="13" t="s">
        <v>39</v>
      </c>
      <c r="S64" s="15">
        <v>1</v>
      </c>
      <c r="T64" s="13" t="s">
        <v>454</v>
      </c>
      <c r="U64" s="16" t="s">
        <v>455</v>
      </c>
      <c r="V64" s="17">
        <v>283.62</v>
      </c>
      <c r="W64" s="18">
        <v>269.44</v>
      </c>
      <c r="X64" s="18">
        <v>0</v>
      </c>
      <c r="Y64" s="18">
        <v>0</v>
      </c>
      <c r="Z64" s="18">
        <v>43.11</v>
      </c>
      <c r="AA64" s="18">
        <v>0</v>
      </c>
      <c r="AB64" s="18">
        <v>0</v>
      </c>
      <c r="AC64" s="18">
        <v>0</v>
      </c>
      <c r="AD64" s="18">
        <v>0</v>
      </c>
      <c r="AE64" s="18">
        <v>0</v>
      </c>
      <c r="AF64" s="18">
        <v>312.55</v>
      </c>
    </row>
    <row r="65" spans="1:32" hidden="1" outlineLevel="2" x14ac:dyDescent="0.2">
      <c r="A65" s="13" t="s">
        <v>456</v>
      </c>
      <c r="B65" s="13" t="s">
        <v>108</v>
      </c>
      <c r="C65" s="14" t="s">
        <v>43</v>
      </c>
      <c r="D65" s="13" t="s">
        <v>457</v>
      </c>
      <c r="E65" s="13" t="s">
        <v>458</v>
      </c>
      <c r="F65" s="13" t="s">
        <v>459</v>
      </c>
      <c r="G65" s="13" t="s">
        <v>460</v>
      </c>
      <c r="H65" s="13" t="s">
        <v>461</v>
      </c>
      <c r="I65" s="13" t="s">
        <v>1092</v>
      </c>
      <c r="J65" s="13" t="s">
        <v>1091</v>
      </c>
      <c r="K65" s="13" t="s">
        <v>105</v>
      </c>
      <c r="L65" s="13" t="s">
        <v>106</v>
      </c>
      <c r="M65" s="13" t="s">
        <v>35</v>
      </c>
      <c r="N65" s="13" t="s">
        <v>36</v>
      </c>
      <c r="O65" s="13" t="s">
        <v>44</v>
      </c>
      <c r="P65" s="13" t="s">
        <v>56</v>
      </c>
      <c r="Q65" s="13" t="s">
        <v>45</v>
      </c>
      <c r="R65" s="13" t="s">
        <v>39</v>
      </c>
      <c r="S65" s="15">
        <v>1</v>
      </c>
      <c r="T65" s="13" t="s">
        <v>462</v>
      </c>
      <c r="U65" s="16" t="s">
        <v>218</v>
      </c>
      <c r="V65" s="17">
        <v>284.48</v>
      </c>
      <c r="W65" s="18">
        <v>284.48</v>
      </c>
      <c r="X65" s="18">
        <v>0</v>
      </c>
      <c r="Y65" s="18">
        <v>0</v>
      </c>
      <c r="Z65" s="18">
        <v>45.52</v>
      </c>
      <c r="AA65" s="18">
        <v>0</v>
      </c>
      <c r="AB65" s="18">
        <v>0</v>
      </c>
      <c r="AC65" s="18">
        <v>0</v>
      </c>
      <c r="AD65" s="18">
        <v>0</v>
      </c>
      <c r="AE65" s="18">
        <v>0</v>
      </c>
      <c r="AF65" s="18">
        <v>330</v>
      </c>
    </row>
    <row r="66" spans="1:32" hidden="1" outlineLevel="2" x14ac:dyDescent="0.2">
      <c r="A66" s="13" t="s">
        <v>463</v>
      </c>
      <c r="B66" s="13" t="s">
        <v>108</v>
      </c>
      <c r="C66" s="14" t="s">
        <v>43</v>
      </c>
      <c r="D66" s="13" t="s">
        <v>464</v>
      </c>
      <c r="E66" s="13" t="s">
        <v>465</v>
      </c>
      <c r="F66" s="13" t="s">
        <v>466</v>
      </c>
      <c r="G66" s="13" t="s">
        <v>467</v>
      </c>
      <c r="H66" s="13" t="s">
        <v>468</v>
      </c>
      <c r="I66" s="13" t="s">
        <v>1092</v>
      </c>
      <c r="J66" s="13" t="s">
        <v>1091</v>
      </c>
      <c r="K66" s="13" t="s">
        <v>116</v>
      </c>
      <c r="L66" s="13" t="s">
        <v>125</v>
      </c>
      <c r="M66" s="13" t="s">
        <v>35</v>
      </c>
      <c r="N66" s="13" t="s">
        <v>36</v>
      </c>
      <c r="O66" s="13" t="s">
        <v>51</v>
      </c>
      <c r="P66" s="13" t="s">
        <v>52</v>
      </c>
      <c r="Q66" s="13" t="s">
        <v>45</v>
      </c>
      <c r="R66" s="13" t="s">
        <v>39</v>
      </c>
      <c r="S66" s="15">
        <v>1</v>
      </c>
      <c r="T66" s="13" t="s">
        <v>117</v>
      </c>
      <c r="U66" s="16" t="s">
        <v>118</v>
      </c>
      <c r="V66" s="17">
        <v>585.76</v>
      </c>
      <c r="W66" s="18">
        <v>516.37</v>
      </c>
      <c r="X66" s="18">
        <v>0</v>
      </c>
      <c r="Y66" s="18">
        <v>0</v>
      </c>
      <c r="Z66" s="18">
        <v>82.62</v>
      </c>
      <c r="AA66" s="18">
        <v>0</v>
      </c>
      <c r="AB66" s="18">
        <v>0</v>
      </c>
      <c r="AC66" s="18">
        <v>0</v>
      </c>
      <c r="AD66" s="18">
        <v>0</v>
      </c>
      <c r="AE66" s="18">
        <v>0</v>
      </c>
      <c r="AF66" s="18">
        <v>598.99</v>
      </c>
    </row>
    <row r="67" spans="1:32" hidden="1" outlineLevel="2" x14ac:dyDescent="0.2">
      <c r="A67" s="13" t="s">
        <v>514</v>
      </c>
      <c r="B67" s="13" t="s">
        <v>38</v>
      </c>
      <c r="C67" s="14" t="s">
        <v>43</v>
      </c>
      <c r="D67" s="13" t="s">
        <v>38</v>
      </c>
      <c r="E67" s="13" t="s">
        <v>38</v>
      </c>
      <c r="F67" s="19" t="s">
        <v>515</v>
      </c>
      <c r="G67" s="13" t="s">
        <v>38</v>
      </c>
      <c r="H67" s="20">
        <v>45335</v>
      </c>
      <c r="I67" s="13" t="s">
        <v>1092</v>
      </c>
      <c r="J67" s="19">
        <v>2024</v>
      </c>
      <c r="K67" s="13" t="s">
        <v>475</v>
      </c>
      <c r="L67" s="13" t="s">
        <v>476</v>
      </c>
      <c r="M67" s="13" t="s">
        <v>35</v>
      </c>
      <c r="N67" s="13" t="s">
        <v>36</v>
      </c>
      <c r="O67" s="13" t="s">
        <v>38</v>
      </c>
      <c r="P67" s="19" t="s">
        <v>56</v>
      </c>
      <c r="Q67" s="13" t="s">
        <v>38</v>
      </c>
      <c r="R67" s="13" t="s">
        <v>1190</v>
      </c>
      <c r="S67" s="15">
        <v>17.0855</v>
      </c>
      <c r="T67" s="19" t="s">
        <v>480</v>
      </c>
      <c r="U67" s="16">
        <v>15.99</v>
      </c>
      <c r="V67" s="17">
        <f t="shared" ref="V67:V75" si="5">ROUND(U67*S67,2)</f>
        <v>273.2</v>
      </c>
      <c r="W67" s="18">
        <f>V67</f>
        <v>273.2</v>
      </c>
      <c r="X67" s="18">
        <v>0</v>
      </c>
      <c r="Y67" s="18">
        <v>0</v>
      </c>
      <c r="Z67" s="18">
        <f>ROUND(W67*0.16,2)</f>
        <v>43.71</v>
      </c>
      <c r="AA67" s="18">
        <v>0</v>
      </c>
      <c r="AB67" s="18">
        <v>0</v>
      </c>
      <c r="AC67" s="18">
        <v>0</v>
      </c>
      <c r="AD67" s="18">
        <v>0</v>
      </c>
      <c r="AE67" s="18">
        <v>0</v>
      </c>
      <c r="AF67" s="18">
        <f t="shared" ref="AF67:AF75" si="6">W67-X67+Y67+Z67+AA67-AB67-AC67+AD67-AE67</f>
        <v>316.90999999999997</v>
      </c>
    </row>
    <row r="68" spans="1:32" outlineLevel="1" collapsed="1" x14ac:dyDescent="0.2">
      <c r="A68" s="13"/>
      <c r="B68" s="13"/>
      <c r="C68" s="14"/>
      <c r="D68" s="13"/>
      <c r="E68" s="13"/>
      <c r="F68" s="19"/>
      <c r="G68" s="13"/>
      <c r="H68" s="20"/>
      <c r="I68" s="77" t="s">
        <v>2195</v>
      </c>
      <c r="J68" s="19"/>
      <c r="K68" s="13"/>
      <c r="L68" s="13"/>
      <c r="M68" s="13"/>
      <c r="N68" s="13"/>
      <c r="O68" s="13"/>
      <c r="P68" s="19"/>
      <c r="Q68" s="13"/>
      <c r="R68" s="13"/>
      <c r="S68" s="15"/>
      <c r="T68" s="19"/>
      <c r="U68" s="16"/>
      <c r="V68" s="17"/>
      <c r="W68" s="18">
        <f t="shared" ref="W68:AF68" si="7">SUBTOTAL(9,W37:W67)</f>
        <v>15197.700000000004</v>
      </c>
      <c r="X68" s="18">
        <f t="shared" si="7"/>
        <v>0</v>
      </c>
      <c r="Y68" s="18">
        <f t="shared" si="7"/>
        <v>323.37</v>
      </c>
      <c r="Z68" s="18">
        <f t="shared" si="7"/>
        <v>2431.6400000000003</v>
      </c>
      <c r="AA68" s="18">
        <f t="shared" si="7"/>
        <v>16.57</v>
      </c>
      <c r="AB68" s="18">
        <f t="shared" si="7"/>
        <v>0</v>
      </c>
      <c r="AC68" s="18">
        <f t="shared" si="7"/>
        <v>0</v>
      </c>
      <c r="AD68" s="18">
        <f t="shared" si="7"/>
        <v>0</v>
      </c>
      <c r="AE68" s="18">
        <f t="shared" si="7"/>
        <v>0</v>
      </c>
      <c r="AF68" s="18">
        <f t="shared" si="7"/>
        <v>17969.28</v>
      </c>
    </row>
    <row r="69" spans="1:32" hidden="1" outlineLevel="2" x14ac:dyDescent="0.2">
      <c r="A69" s="13" t="s">
        <v>1073</v>
      </c>
      <c r="B69" s="13" t="s">
        <v>38</v>
      </c>
      <c r="C69" s="14" t="s">
        <v>43</v>
      </c>
      <c r="D69" s="13" t="s">
        <v>38</v>
      </c>
      <c r="E69" s="13" t="s">
        <v>38</v>
      </c>
      <c r="F69" s="19" t="s">
        <v>1074</v>
      </c>
      <c r="G69" s="13" t="s">
        <v>38</v>
      </c>
      <c r="H69" s="20">
        <v>45376</v>
      </c>
      <c r="I69" s="13" t="s">
        <v>1093</v>
      </c>
      <c r="J69" s="19">
        <v>2024</v>
      </c>
      <c r="K69" s="13" t="s">
        <v>473</v>
      </c>
      <c r="L69" s="13" t="s">
        <v>474</v>
      </c>
      <c r="M69" s="13" t="s">
        <v>35</v>
      </c>
      <c r="N69" s="13" t="s">
        <v>36</v>
      </c>
      <c r="O69" s="13" t="s">
        <v>38</v>
      </c>
      <c r="P69" s="19" t="s">
        <v>56</v>
      </c>
      <c r="Q69" s="13" t="s">
        <v>38</v>
      </c>
      <c r="R69" s="13" t="s">
        <v>39</v>
      </c>
      <c r="S69" s="15">
        <v>1</v>
      </c>
      <c r="T69" s="19" t="s">
        <v>478</v>
      </c>
      <c r="U69" s="16">
        <v>818.62</v>
      </c>
      <c r="V69" s="17">
        <f t="shared" si="5"/>
        <v>818.62</v>
      </c>
      <c r="W69" s="18">
        <f>ROUND(V69/1.16,2)</f>
        <v>705.71</v>
      </c>
      <c r="X69" s="18">
        <v>0</v>
      </c>
      <c r="Y69" s="18">
        <v>0</v>
      </c>
      <c r="Z69" s="18">
        <f>V69-W69</f>
        <v>112.90999999999997</v>
      </c>
      <c r="AA69" s="18">
        <v>0</v>
      </c>
      <c r="AB69" s="18">
        <v>0</v>
      </c>
      <c r="AC69" s="18">
        <v>0</v>
      </c>
      <c r="AD69" s="18">
        <v>0</v>
      </c>
      <c r="AE69" s="18">
        <v>0</v>
      </c>
      <c r="AF69" s="18">
        <f t="shared" si="6"/>
        <v>818.62</v>
      </c>
    </row>
    <row r="70" spans="1:32" hidden="1" outlineLevel="2" x14ac:dyDescent="0.2">
      <c r="A70" s="13" t="s">
        <v>1075</v>
      </c>
      <c r="B70" s="13" t="s">
        <v>38</v>
      </c>
      <c r="C70" s="14" t="s">
        <v>43</v>
      </c>
      <c r="D70" s="13" t="s">
        <v>38</v>
      </c>
      <c r="E70" s="13" t="s">
        <v>38</v>
      </c>
      <c r="F70" s="19" t="s">
        <v>1076</v>
      </c>
      <c r="G70" s="13" t="s">
        <v>38</v>
      </c>
      <c r="H70" s="20">
        <v>45377</v>
      </c>
      <c r="I70" s="13" t="s">
        <v>1093</v>
      </c>
      <c r="J70" s="19">
        <v>2024</v>
      </c>
      <c r="K70" s="13" t="s">
        <v>473</v>
      </c>
      <c r="L70" s="13" t="s">
        <v>474</v>
      </c>
      <c r="M70" s="13" t="s">
        <v>35</v>
      </c>
      <c r="N70" s="13" t="s">
        <v>36</v>
      </c>
      <c r="O70" s="13" t="s">
        <v>38</v>
      </c>
      <c r="P70" s="19" t="s">
        <v>56</v>
      </c>
      <c r="Q70" s="13" t="s">
        <v>38</v>
      </c>
      <c r="R70" s="13" t="s">
        <v>39</v>
      </c>
      <c r="S70" s="15">
        <v>1</v>
      </c>
      <c r="T70" s="19" t="s">
        <v>479</v>
      </c>
      <c r="U70" s="16">
        <v>2336.2199999999998</v>
      </c>
      <c r="V70" s="17">
        <f t="shared" si="5"/>
        <v>2336.2199999999998</v>
      </c>
      <c r="W70" s="18">
        <f>ROUND(V70/1.16,2)</f>
        <v>2013.98</v>
      </c>
      <c r="X70" s="18">
        <v>0</v>
      </c>
      <c r="Y70" s="18">
        <v>0</v>
      </c>
      <c r="Z70" s="18">
        <f>V70-W70</f>
        <v>322.23999999999978</v>
      </c>
      <c r="AA70" s="18">
        <v>0</v>
      </c>
      <c r="AB70" s="18">
        <v>0</v>
      </c>
      <c r="AC70" s="18">
        <v>0</v>
      </c>
      <c r="AD70" s="18">
        <v>0</v>
      </c>
      <c r="AE70" s="18">
        <v>0</v>
      </c>
      <c r="AF70" s="18">
        <f t="shared" si="6"/>
        <v>2336.2199999999998</v>
      </c>
    </row>
    <row r="71" spans="1:32" hidden="1" outlineLevel="2" x14ac:dyDescent="0.2">
      <c r="A71" s="13" t="s">
        <v>1077</v>
      </c>
      <c r="B71" s="13" t="s">
        <v>38</v>
      </c>
      <c r="C71" s="14" t="s">
        <v>43</v>
      </c>
      <c r="D71" s="13" t="s">
        <v>38</v>
      </c>
      <c r="E71" s="13" t="s">
        <v>38</v>
      </c>
      <c r="F71" s="19" t="s">
        <v>1078</v>
      </c>
      <c r="G71" s="13" t="s">
        <v>38</v>
      </c>
      <c r="H71" s="20">
        <v>45352</v>
      </c>
      <c r="I71" s="13" t="s">
        <v>1093</v>
      </c>
      <c r="J71" s="19">
        <v>2024</v>
      </c>
      <c r="K71" s="13" t="s">
        <v>469</v>
      </c>
      <c r="L71" s="13" t="s">
        <v>470</v>
      </c>
      <c r="M71" s="13" t="s">
        <v>35</v>
      </c>
      <c r="N71" s="13" t="s">
        <v>36</v>
      </c>
      <c r="O71" s="13" t="s">
        <v>38</v>
      </c>
      <c r="P71" s="19" t="s">
        <v>46</v>
      </c>
      <c r="Q71" s="13" t="s">
        <v>38</v>
      </c>
      <c r="R71" s="13" t="s">
        <v>39</v>
      </c>
      <c r="S71" s="15">
        <v>1</v>
      </c>
      <c r="T71" s="19" t="s">
        <v>477</v>
      </c>
      <c r="U71" s="16">
        <v>85.35</v>
      </c>
      <c r="V71" s="17">
        <f t="shared" si="5"/>
        <v>85.35</v>
      </c>
      <c r="W71" s="18">
        <v>85.35</v>
      </c>
      <c r="X71" s="18">
        <v>0</v>
      </c>
      <c r="Y71" s="18">
        <v>0</v>
      </c>
      <c r="Z71" s="18">
        <v>13.65</v>
      </c>
      <c r="AA71" s="18">
        <v>0</v>
      </c>
      <c r="AB71" s="18">
        <v>0</v>
      </c>
      <c r="AC71" s="18">
        <v>0</v>
      </c>
      <c r="AD71" s="18">
        <v>0</v>
      </c>
      <c r="AE71" s="18">
        <v>0</v>
      </c>
      <c r="AF71" s="18">
        <f t="shared" si="6"/>
        <v>99</v>
      </c>
    </row>
    <row r="72" spans="1:32" hidden="1" outlineLevel="2" x14ac:dyDescent="0.2">
      <c r="A72" s="13" t="s">
        <v>1081</v>
      </c>
      <c r="B72" s="13" t="s">
        <v>38</v>
      </c>
      <c r="C72" s="14" t="s">
        <v>43</v>
      </c>
      <c r="D72" s="13" t="s">
        <v>38</v>
      </c>
      <c r="E72" s="13" t="s">
        <v>38</v>
      </c>
      <c r="F72" s="19" t="s">
        <v>1082</v>
      </c>
      <c r="G72" s="13" t="s">
        <v>38</v>
      </c>
      <c r="H72" s="20">
        <v>45366</v>
      </c>
      <c r="I72" s="13" t="s">
        <v>1093</v>
      </c>
      <c r="J72" s="19">
        <v>2024</v>
      </c>
      <c r="K72" s="13" t="s">
        <v>469</v>
      </c>
      <c r="L72" s="13" t="s">
        <v>470</v>
      </c>
      <c r="M72" s="13" t="s">
        <v>35</v>
      </c>
      <c r="N72" s="13" t="s">
        <v>36</v>
      </c>
      <c r="O72" s="13" t="s">
        <v>38</v>
      </c>
      <c r="P72" s="19" t="s">
        <v>46</v>
      </c>
      <c r="Q72" s="13" t="s">
        <v>38</v>
      </c>
      <c r="R72" s="13" t="s">
        <v>39</v>
      </c>
      <c r="S72" s="15">
        <v>1</v>
      </c>
      <c r="T72" s="19" t="s">
        <v>471</v>
      </c>
      <c r="U72" s="16">
        <v>214.66</v>
      </c>
      <c r="V72" s="17">
        <f t="shared" si="5"/>
        <v>214.66</v>
      </c>
      <c r="W72" s="18">
        <v>214.66</v>
      </c>
      <c r="X72" s="18">
        <v>0</v>
      </c>
      <c r="Y72" s="18">
        <v>0</v>
      </c>
      <c r="Z72" s="18">
        <v>34.340000000000003</v>
      </c>
      <c r="AA72" s="18">
        <v>0</v>
      </c>
      <c r="AB72" s="18">
        <v>0</v>
      </c>
      <c r="AC72" s="18">
        <v>0</v>
      </c>
      <c r="AD72" s="18">
        <v>0</v>
      </c>
      <c r="AE72" s="18">
        <v>0</v>
      </c>
      <c r="AF72" s="18">
        <f t="shared" si="6"/>
        <v>249</v>
      </c>
    </row>
    <row r="73" spans="1:32" hidden="1" outlineLevel="2" x14ac:dyDescent="0.2">
      <c r="A73" s="13" t="s">
        <v>1083</v>
      </c>
      <c r="B73" s="13" t="s">
        <v>38</v>
      </c>
      <c r="C73" s="14" t="s">
        <v>43</v>
      </c>
      <c r="D73" s="13" t="s">
        <v>38</v>
      </c>
      <c r="E73" s="13" t="s">
        <v>38</v>
      </c>
      <c r="F73" s="19" t="s">
        <v>1084</v>
      </c>
      <c r="G73" s="13" t="s">
        <v>38</v>
      </c>
      <c r="H73" s="20">
        <v>45375</v>
      </c>
      <c r="I73" s="13" t="s">
        <v>1093</v>
      </c>
      <c r="J73" s="19">
        <v>2024</v>
      </c>
      <c r="K73" s="13" t="s">
        <v>469</v>
      </c>
      <c r="L73" s="13" t="s">
        <v>470</v>
      </c>
      <c r="M73" s="13" t="s">
        <v>35</v>
      </c>
      <c r="N73" s="13" t="s">
        <v>36</v>
      </c>
      <c r="O73" s="13" t="s">
        <v>38</v>
      </c>
      <c r="P73" s="19" t="s">
        <v>46</v>
      </c>
      <c r="Q73" s="13" t="s">
        <v>38</v>
      </c>
      <c r="R73" s="13" t="s">
        <v>39</v>
      </c>
      <c r="S73" s="15">
        <v>1</v>
      </c>
      <c r="T73" s="19" t="s">
        <v>490</v>
      </c>
      <c r="U73" s="16">
        <v>21.55</v>
      </c>
      <c r="V73" s="17">
        <f t="shared" si="5"/>
        <v>21.55</v>
      </c>
      <c r="W73" s="18">
        <v>21.55</v>
      </c>
      <c r="X73" s="18">
        <v>0</v>
      </c>
      <c r="Y73" s="18">
        <v>0</v>
      </c>
      <c r="Z73" s="18">
        <v>3.45</v>
      </c>
      <c r="AA73" s="18">
        <v>0</v>
      </c>
      <c r="AB73" s="18">
        <v>0</v>
      </c>
      <c r="AC73" s="18">
        <v>0</v>
      </c>
      <c r="AD73" s="18">
        <v>0</v>
      </c>
      <c r="AE73" s="18">
        <v>0</v>
      </c>
      <c r="AF73" s="18">
        <f t="shared" si="6"/>
        <v>25</v>
      </c>
    </row>
    <row r="74" spans="1:32" hidden="1" outlineLevel="2" x14ac:dyDescent="0.2">
      <c r="A74" s="13" t="s">
        <v>1085</v>
      </c>
      <c r="B74" s="13" t="s">
        <v>38</v>
      </c>
      <c r="C74" s="14" t="s">
        <v>43</v>
      </c>
      <c r="D74" s="13" t="s">
        <v>38</v>
      </c>
      <c r="E74" s="13" t="s">
        <v>38</v>
      </c>
      <c r="F74" s="19" t="s">
        <v>1086</v>
      </c>
      <c r="G74" s="13" t="s">
        <v>38</v>
      </c>
      <c r="H74" s="20">
        <v>45380</v>
      </c>
      <c r="I74" s="13" t="s">
        <v>1093</v>
      </c>
      <c r="J74" s="19">
        <v>2024</v>
      </c>
      <c r="K74" s="13" t="s">
        <v>469</v>
      </c>
      <c r="L74" s="13" t="s">
        <v>470</v>
      </c>
      <c r="M74" s="13" t="s">
        <v>35</v>
      </c>
      <c r="N74" s="13" t="s">
        <v>36</v>
      </c>
      <c r="O74" s="13" t="s">
        <v>38</v>
      </c>
      <c r="P74" s="19" t="s">
        <v>46</v>
      </c>
      <c r="Q74" s="13" t="s">
        <v>38</v>
      </c>
      <c r="R74" s="13" t="s">
        <v>39</v>
      </c>
      <c r="S74" s="15">
        <v>1</v>
      </c>
      <c r="T74" s="19" t="s">
        <v>471</v>
      </c>
      <c r="U74" s="16">
        <v>214.66</v>
      </c>
      <c r="V74" s="17">
        <f t="shared" si="5"/>
        <v>214.66</v>
      </c>
      <c r="W74" s="18">
        <v>214.66</v>
      </c>
      <c r="X74" s="18">
        <v>0</v>
      </c>
      <c r="Y74" s="18">
        <v>0</v>
      </c>
      <c r="Z74" s="18">
        <v>34.340000000000003</v>
      </c>
      <c r="AA74" s="18">
        <v>0</v>
      </c>
      <c r="AB74" s="18">
        <v>0</v>
      </c>
      <c r="AC74" s="18">
        <v>0</v>
      </c>
      <c r="AD74" s="18">
        <v>0</v>
      </c>
      <c r="AE74" s="18">
        <v>0</v>
      </c>
      <c r="AF74" s="18">
        <f t="shared" si="6"/>
        <v>249</v>
      </c>
    </row>
    <row r="75" spans="1:32" hidden="1" outlineLevel="2" x14ac:dyDescent="0.2">
      <c r="A75" s="13" t="s">
        <v>1087</v>
      </c>
      <c r="B75" s="13" t="s">
        <v>38</v>
      </c>
      <c r="C75" s="14" t="s">
        <v>43</v>
      </c>
      <c r="D75" s="13" t="s">
        <v>38</v>
      </c>
      <c r="E75" s="13" t="s">
        <v>38</v>
      </c>
      <c r="F75" s="19" t="s">
        <v>1088</v>
      </c>
      <c r="G75" s="13" t="s">
        <v>38</v>
      </c>
      <c r="H75" s="20">
        <v>45376</v>
      </c>
      <c r="I75" s="13" t="s">
        <v>1093</v>
      </c>
      <c r="J75" s="19">
        <v>2024</v>
      </c>
      <c r="K75" s="13" t="s">
        <v>469</v>
      </c>
      <c r="L75" s="13" t="s">
        <v>470</v>
      </c>
      <c r="M75" s="13" t="s">
        <v>35</v>
      </c>
      <c r="N75" s="13" t="s">
        <v>36</v>
      </c>
      <c r="O75" s="13" t="s">
        <v>38</v>
      </c>
      <c r="P75" s="19" t="s">
        <v>46</v>
      </c>
      <c r="Q75" s="13" t="s">
        <v>38</v>
      </c>
      <c r="R75" s="13" t="s">
        <v>39</v>
      </c>
      <c r="S75" s="15">
        <v>1</v>
      </c>
      <c r="T75" s="19" t="s">
        <v>1089</v>
      </c>
      <c r="U75" s="16">
        <v>214.66</v>
      </c>
      <c r="V75" s="17">
        <f t="shared" si="5"/>
        <v>214.66</v>
      </c>
      <c r="W75" s="18">
        <v>214.66</v>
      </c>
      <c r="X75" s="18">
        <v>0</v>
      </c>
      <c r="Y75" s="18">
        <v>0</v>
      </c>
      <c r="Z75" s="18">
        <v>34.340000000000003</v>
      </c>
      <c r="AA75" s="18">
        <v>0</v>
      </c>
      <c r="AB75" s="18">
        <v>0</v>
      </c>
      <c r="AC75" s="18">
        <v>0</v>
      </c>
      <c r="AD75" s="18">
        <v>0</v>
      </c>
      <c r="AE75" s="18">
        <v>0</v>
      </c>
      <c r="AF75" s="18">
        <f t="shared" si="6"/>
        <v>249</v>
      </c>
    </row>
    <row r="76" spans="1:32" hidden="1" outlineLevel="2" x14ac:dyDescent="0.2">
      <c r="A76" s="13" t="s">
        <v>516</v>
      </c>
      <c r="B76" s="13" t="s">
        <v>108</v>
      </c>
      <c r="C76" s="14" t="s">
        <v>43</v>
      </c>
      <c r="D76" s="13" t="s">
        <v>138</v>
      </c>
      <c r="E76" s="13" t="s">
        <v>517</v>
      </c>
      <c r="F76" s="13" t="s">
        <v>518</v>
      </c>
      <c r="G76" s="13" t="s">
        <v>519</v>
      </c>
      <c r="H76" s="13" t="s">
        <v>520</v>
      </c>
      <c r="I76" s="13" t="s">
        <v>1093</v>
      </c>
      <c r="J76" s="13" t="s">
        <v>1091</v>
      </c>
      <c r="K76" s="13" t="s">
        <v>521</v>
      </c>
      <c r="L76" s="13" t="s">
        <v>522</v>
      </c>
      <c r="M76" s="13" t="s">
        <v>35</v>
      </c>
      <c r="N76" s="13" t="s">
        <v>36</v>
      </c>
      <c r="O76" s="13" t="s">
        <v>44</v>
      </c>
      <c r="P76" s="13" t="s">
        <v>58</v>
      </c>
      <c r="Q76" s="13" t="s">
        <v>45</v>
      </c>
      <c r="R76" s="13" t="s">
        <v>39</v>
      </c>
      <c r="S76" s="15">
        <v>1</v>
      </c>
      <c r="T76" s="13" t="s">
        <v>523</v>
      </c>
      <c r="U76" s="16" t="s">
        <v>59</v>
      </c>
      <c r="V76" s="17">
        <v>100</v>
      </c>
      <c r="W76" s="18">
        <v>100</v>
      </c>
      <c r="X76" s="18">
        <v>0</v>
      </c>
      <c r="Y76" s="18">
        <v>0</v>
      </c>
      <c r="Z76" s="18">
        <v>16</v>
      </c>
      <c r="AA76" s="18">
        <v>0</v>
      </c>
      <c r="AB76" s="18">
        <v>0</v>
      </c>
      <c r="AC76" s="18">
        <v>0</v>
      </c>
      <c r="AD76" s="18">
        <v>0</v>
      </c>
      <c r="AE76" s="18">
        <v>0</v>
      </c>
      <c r="AF76" s="18">
        <v>116</v>
      </c>
    </row>
    <row r="77" spans="1:32" hidden="1" outlineLevel="2" x14ac:dyDescent="0.2">
      <c r="A77" s="13" t="s">
        <v>524</v>
      </c>
      <c r="B77" s="13" t="s">
        <v>108</v>
      </c>
      <c r="C77" s="14" t="s">
        <v>43</v>
      </c>
      <c r="D77" s="13" t="s">
        <v>60</v>
      </c>
      <c r="E77" s="13" t="s">
        <v>525</v>
      </c>
      <c r="F77" s="13" t="s">
        <v>526</v>
      </c>
      <c r="G77" s="13" t="s">
        <v>527</v>
      </c>
      <c r="H77" s="13" t="s">
        <v>528</v>
      </c>
      <c r="I77" s="13" t="s">
        <v>1093</v>
      </c>
      <c r="J77" s="13" t="s">
        <v>1091</v>
      </c>
      <c r="K77" s="13" t="s">
        <v>529</v>
      </c>
      <c r="L77" s="13" t="s">
        <v>530</v>
      </c>
      <c r="M77" s="13" t="s">
        <v>35</v>
      </c>
      <c r="N77" s="13" t="s">
        <v>36</v>
      </c>
      <c r="O77" s="13" t="s">
        <v>44</v>
      </c>
      <c r="P77" s="13" t="s">
        <v>58</v>
      </c>
      <c r="Q77" s="13" t="s">
        <v>45</v>
      </c>
      <c r="R77" s="13" t="s">
        <v>39</v>
      </c>
      <c r="S77" s="15">
        <v>1</v>
      </c>
      <c r="T77" s="13" t="s">
        <v>531</v>
      </c>
      <c r="U77" s="16" t="s">
        <v>127</v>
      </c>
      <c r="V77" s="17">
        <v>180</v>
      </c>
      <c r="W77" s="18">
        <v>180</v>
      </c>
      <c r="X77" s="18">
        <v>0</v>
      </c>
      <c r="Y77" s="18">
        <v>0</v>
      </c>
      <c r="Z77" s="18">
        <v>28.8</v>
      </c>
      <c r="AA77" s="18">
        <v>0</v>
      </c>
      <c r="AB77" s="18">
        <v>0</v>
      </c>
      <c r="AC77" s="18">
        <v>0</v>
      </c>
      <c r="AD77" s="18">
        <v>0</v>
      </c>
      <c r="AE77" s="18">
        <v>0</v>
      </c>
      <c r="AF77" s="18">
        <v>208.8</v>
      </c>
    </row>
    <row r="78" spans="1:32" hidden="1" outlineLevel="2" x14ac:dyDescent="0.2">
      <c r="A78" s="13" t="s">
        <v>532</v>
      </c>
      <c r="B78" s="13" t="s">
        <v>108</v>
      </c>
      <c r="C78" s="14" t="s">
        <v>43</v>
      </c>
      <c r="D78" s="13" t="s">
        <v>533</v>
      </c>
      <c r="E78" s="13" t="s">
        <v>48</v>
      </c>
      <c r="F78" s="13" t="s">
        <v>534</v>
      </c>
      <c r="G78" s="13" t="s">
        <v>535</v>
      </c>
      <c r="H78" s="13" t="s">
        <v>536</v>
      </c>
      <c r="I78" s="13" t="s">
        <v>1093</v>
      </c>
      <c r="J78" s="13" t="s">
        <v>1091</v>
      </c>
      <c r="K78" s="13" t="s">
        <v>49</v>
      </c>
      <c r="L78" s="13" t="s">
        <v>124</v>
      </c>
      <c r="M78" s="13" t="s">
        <v>35</v>
      </c>
      <c r="N78" s="13" t="s">
        <v>36</v>
      </c>
      <c r="O78" s="13" t="s">
        <v>44</v>
      </c>
      <c r="P78" s="13" t="s">
        <v>37</v>
      </c>
      <c r="Q78" s="13" t="s">
        <v>45</v>
      </c>
      <c r="R78" s="13" t="s">
        <v>39</v>
      </c>
      <c r="S78" s="15">
        <v>1</v>
      </c>
      <c r="T78" s="13" t="s">
        <v>82</v>
      </c>
      <c r="U78" s="16" t="s">
        <v>75</v>
      </c>
      <c r="V78" s="17">
        <v>207.55</v>
      </c>
      <c r="W78" s="18">
        <v>207.55</v>
      </c>
      <c r="X78" s="18">
        <v>0</v>
      </c>
      <c r="Y78" s="18">
        <v>0</v>
      </c>
      <c r="Z78" s="18">
        <v>33.21</v>
      </c>
      <c r="AA78" s="18">
        <v>0</v>
      </c>
      <c r="AB78" s="18">
        <v>0</v>
      </c>
      <c r="AC78" s="18">
        <v>0</v>
      </c>
      <c r="AD78" s="18">
        <v>0</v>
      </c>
      <c r="AE78" s="18">
        <v>0</v>
      </c>
      <c r="AF78" s="18">
        <v>240.76000000000002</v>
      </c>
    </row>
    <row r="79" spans="1:32" hidden="1" outlineLevel="2" x14ac:dyDescent="0.2">
      <c r="A79" s="13" t="s">
        <v>537</v>
      </c>
      <c r="B79" s="13" t="s">
        <v>108</v>
      </c>
      <c r="C79" s="14" t="s">
        <v>43</v>
      </c>
      <c r="D79" s="13" t="s">
        <v>538</v>
      </c>
      <c r="E79" s="13" t="s">
        <v>34</v>
      </c>
      <c r="F79" s="13" t="s">
        <v>538</v>
      </c>
      <c r="G79" s="13" t="s">
        <v>539</v>
      </c>
      <c r="H79" s="13" t="s">
        <v>540</v>
      </c>
      <c r="I79" s="13" t="s">
        <v>1093</v>
      </c>
      <c r="J79" s="13" t="s">
        <v>1091</v>
      </c>
      <c r="K79" s="13" t="s">
        <v>136</v>
      </c>
      <c r="L79" s="13" t="s">
        <v>137</v>
      </c>
      <c r="M79" s="13" t="s">
        <v>35</v>
      </c>
      <c r="N79" s="13" t="s">
        <v>36</v>
      </c>
      <c r="O79" s="13" t="s">
        <v>44</v>
      </c>
      <c r="P79" s="13" t="s">
        <v>58</v>
      </c>
      <c r="Q79" s="13" t="s">
        <v>45</v>
      </c>
      <c r="R79" s="13" t="s">
        <v>39</v>
      </c>
      <c r="S79" s="15">
        <v>1</v>
      </c>
      <c r="T79" s="13" t="s">
        <v>541</v>
      </c>
      <c r="U79" s="16" t="s">
        <v>542</v>
      </c>
      <c r="V79" s="17">
        <v>132</v>
      </c>
      <c r="W79" s="18">
        <v>0</v>
      </c>
      <c r="X79" s="18">
        <v>0</v>
      </c>
      <c r="Y79" s="18">
        <v>132</v>
      </c>
      <c r="Z79" s="18">
        <v>0</v>
      </c>
      <c r="AA79" s="18">
        <v>0</v>
      </c>
      <c r="AB79" s="18">
        <v>0</v>
      </c>
      <c r="AC79" s="18">
        <v>0</v>
      </c>
      <c r="AD79" s="18">
        <v>0</v>
      </c>
      <c r="AE79" s="18">
        <v>0</v>
      </c>
      <c r="AF79" s="18">
        <v>132</v>
      </c>
    </row>
    <row r="80" spans="1:32" hidden="1" outlineLevel="2" x14ac:dyDescent="0.2">
      <c r="A80" s="13" t="s">
        <v>543</v>
      </c>
      <c r="B80" s="13" t="s">
        <v>108</v>
      </c>
      <c r="C80" s="14" t="s">
        <v>43</v>
      </c>
      <c r="D80" s="13" t="s">
        <v>544</v>
      </c>
      <c r="E80" s="13" t="s">
        <v>545</v>
      </c>
      <c r="F80" s="13" t="s">
        <v>546</v>
      </c>
      <c r="G80" s="13" t="s">
        <v>547</v>
      </c>
      <c r="H80" s="13" t="s">
        <v>548</v>
      </c>
      <c r="I80" s="13" t="s">
        <v>1093</v>
      </c>
      <c r="J80" s="13" t="s">
        <v>1091</v>
      </c>
      <c r="K80" s="13" t="s">
        <v>549</v>
      </c>
      <c r="L80" s="13" t="s">
        <v>550</v>
      </c>
      <c r="M80" s="13" t="s">
        <v>35</v>
      </c>
      <c r="N80" s="13" t="s">
        <v>36</v>
      </c>
      <c r="O80" s="13" t="s">
        <v>44</v>
      </c>
      <c r="P80" s="13" t="s">
        <v>46</v>
      </c>
      <c r="Q80" s="13" t="s">
        <v>45</v>
      </c>
      <c r="R80" s="13" t="s">
        <v>39</v>
      </c>
      <c r="S80" s="15">
        <v>1</v>
      </c>
      <c r="T80" s="13" t="s">
        <v>378</v>
      </c>
      <c r="U80" s="16" t="s">
        <v>551</v>
      </c>
      <c r="V80" s="17">
        <v>173.07</v>
      </c>
      <c r="W80" s="18">
        <v>168.31</v>
      </c>
      <c r="X80" s="18">
        <v>0</v>
      </c>
      <c r="Y80" s="18">
        <v>0</v>
      </c>
      <c r="Z80" s="18">
        <v>26.93</v>
      </c>
      <c r="AA80" s="18">
        <v>4.76</v>
      </c>
      <c r="AB80" s="18">
        <v>0</v>
      </c>
      <c r="AC80" s="18">
        <v>0</v>
      </c>
      <c r="AD80" s="18">
        <v>0</v>
      </c>
      <c r="AE80" s="18">
        <v>0</v>
      </c>
      <c r="AF80" s="18">
        <v>200</v>
      </c>
    </row>
    <row r="81" spans="1:32" hidden="1" outlineLevel="2" x14ac:dyDescent="0.2">
      <c r="A81" s="13" t="s">
        <v>552</v>
      </c>
      <c r="B81" s="13" t="s">
        <v>108</v>
      </c>
      <c r="C81" s="14" t="s">
        <v>43</v>
      </c>
      <c r="D81" s="13" t="s">
        <v>60</v>
      </c>
      <c r="E81" s="13" t="s">
        <v>553</v>
      </c>
      <c r="F81" s="13" t="s">
        <v>554</v>
      </c>
      <c r="G81" s="13" t="s">
        <v>555</v>
      </c>
      <c r="H81" s="13" t="s">
        <v>556</v>
      </c>
      <c r="I81" s="13" t="s">
        <v>1093</v>
      </c>
      <c r="J81" s="13" t="s">
        <v>1091</v>
      </c>
      <c r="K81" s="13" t="s">
        <v>557</v>
      </c>
      <c r="L81" s="13" t="s">
        <v>558</v>
      </c>
      <c r="M81" s="13" t="s">
        <v>35</v>
      </c>
      <c r="N81" s="13" t="s">
        <v>36</v>
      </c>
      <c r="O81" s="13" t="s">
        <v>44</v>
      </c>
      <c r="P81" s="13" t="s">
        <v>58</v>
      </c>
      <c r="Q81" s="13" t="s">
        <v>45</v>
      </c>
      <c r="R81" s="13" t="s">
        <v>39</v>
      </c>
      <c r="S81" s="15">
        <v>1</v>
      </c>
      <c r="T81" s="13" t="s">
        <v>559</v>
      </c>
      <c r="U81" s="16" t="s">
        <v>560</v>
      </c>
      <c r="V81" s="17">
        <v>224.14</v>
      </c>
      <c r="W81" s="18">
        <v>224.14</v>
      </c>
      <c r="X81" s="18">
        <v>0</v>
      </c>
      <c r="Y81" s="18">
        <v>0</v>
      </c>
      <c r="Z81" s="18">
        <v>35.869999999999997</v>
      </c>
      <c r="AA81" s="18">
        <v>0</v>
      </c>
      <c r="AB81" s="18">
        <v>0</v>
      </c>
      <c r="AC81" s="18">
        <v>0</v>
      </c>
      <c r="AD81" s="18">
        <v>0</v>
      </c>
      <c r="AE81" s="18">
        <v>0</v>
      </c>
      <c r="AF81" s="18">
        <v>260.01</v>
      </c>
    </row>
    <row r="82" spans="1:32" hidden="1" outlineLevel="2" x14ac:dyDescent="0.2">
      <c r="A82" s="13" t="s">
        <v>561</v>
      </c>
      <c r="B82" s="13" t="s">
        <v>108</v>
      </c>
      <c r="C82" s="14" t="s">
        <v>43</v>
      </c>
      <c r="D82" s="13" t="s">
        <v>83</v>
      </c>
      <c r="E82" s="13" t="s">
        <v>562</v>
      </c>
      <c r="F82" s="13" t="s">
        <v>563</v>
      </c>
      <c r="G82" s="13" t="s">
        <v>564</v>
      </c>
      <c r="H82" s="13" t="s">
        <v>565</v>
      </c>
      <c r="I82" s="13" t="s">
        <v>1093</v>
      </c>
      <c r="J82" s="13" t="s">
        <v>1091</v>
      </c>
      <c r="K82" s="13" t="s">
        <v>336</v>
      </c>
      <c r="L82" s="13" t="s">
        <v>337</v>
      </c>
      <c r="M82" s="13" t="s">
        <v>35</v>
      </c>
      <c r="N82" s="13" t="s">
        <v>36</v>
      </c>
      <c r="O82" s="13" t="s">
        <v>44</v>
      </c>
      <c r="P82" s="13" t="s">
        <v>37</v>
      </c>
      <c r="Q82" s="13" t="s">
        <v>61</v>
      </c>
      <c r="R82" s="13" t="s">
        <v>39</v>
      </c>
      <c r="S82" s="15">
        <v>1</v>
      </c>
      <c r="T82" s="13" t="s">
        <v>566</v>
      </c>
      <c r="U82" s="16" t="s">
        <v>47</v>
      </c>
      <c r="V82" s="17">
        <v>6000</v>
      </c>
      <c r="W82" s="18">
        <v>6000</v>
      </c>
      <c r="X82" s="18">
        <v>0</v>
      </c>
      <c r="Y82" s="18">
        <v>0</v>
      </c>
      <c r="Z82" s="18">
        <v>960</v>
      </c>
      <c r="AA82" s="18">
        <v>0</v>
      </c>
      <c r="AB82" s="18">
        <v>0</v>
      </c>
      <c r="AC82" s="18">
        <v>0</v>
      </c>
      <c r="AD82" s="18">
        <v>0</v>
      </c>
      <c r="AE82" s="18">
        <v>0</v>
      </c>
      <c r="AF82" s="18">
        <v>6960</v>
      </c>
    </row>
    <row r="83" spans="1:32" hidden="1" outlineLevel="2" x14ac:dyDescent="0.2">
      <c r="A83" s="13" t="s">
        <v>567</v>
      </c>
      <c r="B83" s="13" t="s">
        <v>108</v>
      </c>
      <c r="C83" s="14" t="s">
        <v>43</v>
      </c>
      <c r="D83" s="13" t="s">
        <v>83</v>
      </c>
      <c r="E83" s="13" t="s">
        <v>568</v>
      </c>
      <c r="F83" s="13" t="s">
        <v>569</v>
      </c>
      <c r="G83" s="13" t="s">
        <v>570</v>
      </c>
      <c r="H83" s="13" t="s">
        <v>571</v>
      </c>
      <c r="I83" s="13" t="s">
        <v>1093</v>
      </c>
      <c r="J83" s="13" t="s">
        <v>1091</v>
      </c>
      <c r="K83" s="13" t="s">
        <v>336</v>
      </c>
      <c r="L83" s="13" t="s">
        <v>337</v>
      </c>
      <c r="M83" s="13" t="s">
        <v>35</v>
      </c>
      <c r="N83" s="13" t="s">
        <v>36</v>
      </c>
      <c r="O83" s="13" t="s">
        <v>44</v>
      </c>
      <c r="P83" s="13" t="s">
        <v>37</v>
      </c>
      <c r="Q83" s="13" t="s">
        <v>61</v>
      </c>
      <c r="R83" s="13" t="s">
        <v>39</v>
      </c>
      <c r="S83" s="15">
        <v>1</v>
      </c>
      <c r="T83" s="13" t="s">
        <v>572</v>
      </c>
      <c r="U83" s="16" t="s">
        <v>573</v>
      </c>
      <c r="V83" s="17">
        <v>2620</v>
      </c>
      <c r="W83" s="18">
        <v>2620</v>
      </c>
      <c r="X83" s="18">
        <v>0</v>
      </c>
      <c r="Y83" s="18">
        <v>0</v>
      </c>
      <c r="Z83" s="18">
        <v>419.2</v>
      </c>
      <c r="AA83" s="18">
        <v>0</v>
      </c>
      <c r="AB83" s="18">
        <v>0</v>
      </c>
      <c r="AC83" s="18">
        <v>0</v>
      </c>
      <c r="AD83" s="18">
        <v>0</v>
      </c>
      <c r="AE83" s="18">
        <v>0</v>
      </c>
      <c r="AF83" s="18">
        <v>3039.2</v>
      </c>
    </row>
    <row r="84" spans="1:32" hidden="1" outlineLevel="2" x14ac:dyDescent="0.2">
      <c r="A84" s="13" t="s">
        <v>574</v>
      </c>
      <c r="B84" s="13" t="s">
        <v>108</v>
      </c>
      <c r="C84" s="14" t="s">
        <v>43</v>
      </c>
      <c r="D84" s="13" t="s">
        <v>83</v>
      </c>
      <c r="E84" s="13" t="s">
        <v>575</v>
      </c>
      <c r="F84" s="13" t="s">
        <v>576</v>
      </c>
      <c r="G84" s="13" t="s">
        <v>577</v>
      </c>
      <c r="H84" s="13" t="s">
        <v>578</v>
      </c>
      <c r="I84" s="13" t="s">
        <v>1093</v>
      </c>
      <c r="J84" s="13" t="s">
        <v>1091</v>
      </c>
      <c r="K84" s="13" t="s">
        <v>336</v>
      </c>
      <c r="L84" s="13" t="s">
        <v>337</v>
      </c>
      <c r="M84" s="13" t="s">
        <v>35</v>
      </c>
      <c r="N84" s="13" t="s">
        <v>36</v>
      </c>
      <c r="O84" s="13" t="s">
        <v>44</v>
      </c>
      <c r="P84" s="13" t="s">
        <v>37</v>
      </c>
      <c r="Q84" s="13" t="s">
        <v>61</v>
      </c>
      <c r="R84" s="13" t="s">
        <v>39</v>
      </c>
      <c r="S84" s="15">
        <v>1</v>
      </c>
      <c r="T84" s="13" t="s">
        <v>572</v>
      </c>
      <c r="U84" s="16" t="s">
        <v>573</v>
      </c>
      <c r="V84" s="17">
        <v>2620</v>
      </c>
      <c r="W84" s="18">
        <v>2620</v>
      </c>
      <c r="X84" s="18">
        <v>0</v>
      </c>
      <c r="Y84" s="18">
        <v>0</v>
      </c>
      <c r="Z84" s="18">
        <v>419.2</v>
      </c>
      <c r="AA84" s="18">
        <v>0</v>
      </c>
      <c r="AB84" s="18">
        <v>0</v>
      </c>
      <c r="AC84" s="18">
        <v>0</v>
      </c>
      <c r="AD84" s="18">
        <v>0</v>
      </c>
      <c r="AE84" s="18">
        <v>0</v>
      </c>
      <c r="AF84" s="18">
        <v>3039.2</v>
      </c>
    </row>
    <row r="85" spans="1:32" hidden="1" outlineLevel="2" x14ac:dyDescent="0.2">
      <c r="A85" s="13" t="s">
        <v>579</v>
      </c>
      <c r="B85" s="13" t="s">
        <v>108</v>
      </c>
      <c r="C85" s="14" t="s">
        <v>43</v>
      </c>
      <c r="D85" s="13" t="s">
        <v>54</v>
      </c>
      <c r="E85" s="13" t="s">
        <v>580</v>
      </c>
      <c r="F85" s="13" t="s">
        <v>581</v>
      </c>
      <c r="G85" s="13" t="s">
        <v>582</v>
      </c>
      <c r="H85" s="13" t="s">
        <v>583</v>
      </c>
      <c r="I85" s="13" t="s">
        <v>1093</v>
      </c>
      <c r="J85" s="13" t="s">
        <v>1091</v>
      </c>
      <c r="K85" s="13" t="s">
        <v>55</v>
      </c>
      <c r="L85" s="13" t="s">
        <v>146</v>
      </c>
      <c r="M85" s="13" t="s">
        <v>35</v>
      </c>
      <c r="N85" s="13" t="s">
        <v>36</v>
      </c>
      <c r="O85" s="13" t="s">
        <v>44</v>
      </c>
      <c r="P85" s="13" t="s">
        <v>58</v>
      </c>
      <c r="Q85" s="13" t="s">
        <v>45</v>
      </c>
      <c r="R85" s="13" t="s">
        <v>39</v>
      </c>
      <c r="S85" s="15">
        <v>1</v>
      </c>
      <c r="T85" s="13" t="s">
        <v>584</v>
      </c>
      <c r="U85" s="16" t="s">
        <v>585</v>
      </c>
      <c r="V85" s="17">
        <v>76.72</v>
      </c>
      <c r="W85" s="18">
        <v>76.72</v>
      </c>
      <c r="X85" s="18">
        <v>0</v>
      </c>
      <c r="Y85" s="18">
        <v>0</v>
      </c>
      <c r="Z85" s="18">
        <v>12.28</v>
      </c>
      <c r="AA85" s="18">
        <v>0</v>
      </c>
      <c r="AB85" s="18">
        <v>0</v>
      </c>
      <c r="AC85" s="18">
        <v>0</v>
      </c>
      <c r="AD85" s="18">
        <v>0</v>
      </c>
      <c r="AE85" s="18">
        <v>0</v>
      </c>
      <c r="AF85" s="18">
        <v>89</v>
      </c>
    </row>
    <row r="86" spans="1:32" hidden="1" outlineLevel="2" x14ac:dyDescent="0.2">
      <c r="A86" s="13" t="s">
        <v>760</v>
      </c>
      <c r="B86" s="13" t="s">
        <v>108</v>
      </c>
      <c r="C86" s="14" t="s">
        <v>761</v>
      </c>
      <c r="D86" s="13" t="s">
        <v>129</v>
      </c>
      <c r="E86" s="13" t="s">
        <v>762</v>
      </c>
      <c r="F86" s="13" t="s">
        <v>763</v>
      </c>
      <c r="G86" s="13" t="s">
        <v>764</v>
      </c>
      <c r="H86" s="13" t="s">
        <v>765</v>
      </c>
      <c r="I86" s="13" t="s">
        <v>1093</v>
      </c>
      <c r="J86" s="13" t="s">
        <v>1091</v>
      </c>
      <c r="K86" s="13" t="s">
        <v>91</v>
      </c>
      <c r="L86" s="13" t="s">
        <v>130</v>
      </c>
      <c r="M86" s="13" t="s">
        <v>35</v>
      </c>
      <c r="N86" s="13" t="s">
        <v>36</v>
      </c>
      <c r="O86" s="13" t="s">
        <v>34</v>
      </c>
      <c r="P86" s="13" t="s">
        <v>34</v>
      </c>
      <c r="Q86" s="13" t="s">
        <v>766</v>
      </c>
      <c r="R86" s="13" t="s">
        <v>767</v>
      </c>
      <c r="S86" s="15">
        <v>0</v>
      </c>
      <c r="T86" s="13" t="s">
        <v>768</v>
      </c>
      <c r="U86" s="16" t="s">
        <v>769</v>
      </c>
      <c r="V86" s="17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0</v>
      </c>
      <c r="AD86" s="18">
        <v>0</v>
      </c>
      <c r="AE86" s="18">
        <v>0</v>
      </c>
      <c r="AF86" s="18">
        <v>0</v>
      </c>
    </row>
    <row r="87" spans="1:32" hidden="1" outlineLevel="2" x14ac:dyDescent="0.2">
      <c r="A87" s="13" t="s">
        <v>586</v>
      </c>
      <c r="B87" s="13" t="s">
        <v>108</v>
      </c>
      <c r="C87" s="14" t="s">
        <v>43</v>
      </c>
      <c r="D87" s="13" t="s">
        <v>129</v>
      </c>
      <c r="E87" s="13" t="s">
        <v>587</v>
      </c>
      <c r="F87" s="13" t="s">
        <v>588</v>
      </c>
      <c r="G87" s="13" t="s">
        <v>589</v>
      </c>
      <c r="H87" s="13" t="s">
        <v>590</v>
      </c>
      <c r="I87" s="13" t="s">
        <v>1093</v>
      </c>
      <c r="J87" s="13" t="s">
        <v>1091</v>
      </c>
      <c r="K87" s="13" t="s">
        <v>91</v>
      </c>
      <c r="L87" s="13" t="s">
        <v>130</v>
      </c>
      <c r="M87" s="13" t="s">
        <v>35</v>
      </c>
      <c r="N87" s="13" t="s">
        <v>36</v>
      </c>
      <c r="O87" s="13" t="s">
        <v>44</v>
      </c>
      <c r="P87" s="13" t="s">
        <v>46</v>
      </c>
      <c r="Q87" s="13" t="s">
        <v>45</v>
      </c>
      <c r="R87" s="13" t="s">
        <v>39</v>
      </c>
      <c r="S87" s="15">
        <v>1</v>
      </c>
      <c r="T87" s="13" t="s">
        <v>131</v>
      </c>
      <c r="U87" s="16" t="s">
        <v>107</v>
      </c>
      <c r="V87" s="17">
        <v>128.44999999999999</v>
      </c>
      <c r="W87" s="18">
        <v>128.44999999999999</v>
      </c>
      <c r="X87" s="18">
        <v>0</v>
      </c>
      <c r="Y87" s="18">
        <v>0</v>
      </c>
      <c r="Z87" s="18">
        <v>20.55</v>
      </c>
      <c r="AA87" s="18">
        <v>0</v>
      </c>
      <c r="AB87" s="18">
        <v>0</v>
      </c>
      <c r="AC87" s="18">
        <v>0</v>
      </c>
      <c r="AD87" s="18">
        <v>0</v>
      </c>
      <c r="AE87" s="18">
        <v>0</v>
      </c>
      <c r="AF87" s="18">
        <v>149</v>
      </c>
    </row>
    <row r="88" spans="1:32" hidden="1" outlineLevel="2" x14ac:dyDescent="0.2">
      <c r="A88" s="13" t="s">
        <v>591</v>
      </c>
      <c r="B88" s="13" t="s">
        <v>108</v>
      </c>
      <c r="C88" s="14" t="s">
        <v>43</v>
      </c>
      <c r="D88" s="13" t="s">
        <v>129</v>
      </c>
      <c r="E88" s="13" t="s">
        <v>592</v>
      </c>
      <c r="F88" s="13" t="s">
        <v>593</v>
      </c>
      <c r="G88" s="13" t="s">
        <v>594</v>
      </c>
      <c r="H88" s="13" t="s">
        <v>595</v>
      </c>
      <c r="I88" s="13" t="s">
        <v>1093</v>
      </c>
      <c r="J88" s="13" t="s">
        <v>1091</v>
      </c>
      <c r="K88" s="13" t="s">
        <v>91</v>
      </c>
      <c r="L88" s="13" t="s">
        <v>130</v>
      </c>
      <c r="M88" s="13" t="s">
        <v>35</v>
      </c>
      <c r="N88" s="13" t="s">
        <v>36</v>
      </c>
      <c r="O88" s="13" t="s">
        <v>44</v>
      </c>
      <c r="P88" s="13" t="s">
        <v>46</v>
      </c>
      <c r="Q88" s="13" t="s">
        <v>45</v>
      </c>
      <c r="R88" s="13" t="s">
        <v>39</v>
      </c>
      <c r="S88" s="15">
        <v>1</v>
      </c>
      <c r="T88" s="13" t="s">
        <v>131</v>
      </c>
      <c r="U88" s="16" t="s">
        <v>185</v>
      </c>
      <c r="V88" s="17">
        <v>116.38</v>
      </c>
      <c r="W88" s="18">
        <v>116.38</v>
      </c>
      <c r="X88" s="18">
        <v>0</v>
      </c>
      <c r="Y88" s="18">
        <v>0</v>
      </c>
      <c r="Z88" s="18">
        <v>18.62</v>
      </c>
      <c r="AA88" s="18">
        <v>0</v>
      </c>
      <c r="AB88" s="18">
        <v>0</v>
      </c>
      <c r="AC88" s="18">
        <v>0</v>
      </c>
      <c r="AD88" s="18">
        <v>0</v>
      </c>
      <c r="AE88" s="18">
        <v>0</v>
      </c>
      <c r="AF88" s="18">
        <v>135</v>
      </c>
    </row>
    <row r="89" spans="1:32" hidden="1" outlineLevel="2" x14ac:dyDescent="0.2">
      <c r="A89" s="13" t="s">
        <v>596</v>
      </c>
      <c r="B89" s="13" t="s">
        <v>108</v>
      </c>
      <c r="C89" s="14" t="s">
        <v>43</v>
      </c>
      <c r="D89" s="13" t="s">
        <v>129</v>
      </c>
      <c r="E89" s="13" t="s">
        <v>597</v>
      </c>
      <c r="F89" s="13" t="s">
        <v>598</v>
      </c>
      <c r="G89" s="13" t="s">
        <v>599</v>
      </c>
      <c r="H89" s="13" t="s">
        <v>600</v>
      </c>
      <c r="I89" s="13" t="s">
        <v>1093</v>
      </c>
      <c r="J89" s="13" t="s">
        <v>1091</v>
      </c>
      <c r="K89" s="13" t="s">
        <v>91</v>
      </c>
      <c r="L89" s="13" t="s">
        <v>130</v>
      </c>
      <c r="M89" s="13" t="s">
        <v>35</v>
      </c>
      <c r="N89" s="13" t="s">
        <v>36</v>
      </c>
      <c r="O89" s="13" t="s">
        <v>44</v>
      </c>
      <c r="P89" s="13" t="s">
        <v>46</v>
      </c>
      <c r="Q89" s="13" t="s">
        <v>45</v>
      </c>
      <c r="R89" s="13" t="s">
        <v>39</v>
      </c>
      <c r="S89" s="15">
        <v>1</v>
      </c>
      <c r="T89" s="13" t="s">
        <v>131</v>
      </c>
      <c r="U89" s="16" t="s">
        <v>112</v>
      </c>
      <c r="V89" s="17">
        <v>270.69</v>
      </c>
      <c r="W89" s="18">
        <v>270.69</v>
      </c>
      <c r="X89" s="18">
        <v>0</v>
      </c>
      <c r="Y89" s="18">
        <v>0</v>
      </c>
      <c r="Z89" s="18">
        <v>43.31</v>
      </c>
      <c r="AA89" s="18">
        <v>0</v>
      </c>
      <c r="AB89" s="18">
        <v>0</v>
      </c>
      <c r="AC89" s="18">
        <v>0</v>
      </c>
      <c r="AD89" s="18">
        <v>0</v>
      </c>
      <c r="AE89" s="18">
        <v>0</v>
      </c>
      <c r="AF89" s="18">
        <v>314</v>
      </c>
    </row>
    <row r="90" spans="1:32" hidden="1" outlineLevel="2" x14ac:dyDescent="0.2">
      <c r="A90" s="13" t="s">
        <v>601</v>
      </c>
      <c r="B90" s="13" t="s">
        <v>108</v>
      </c>
      <c r="C90" s="14" t="s">
        <v>43</v>
      </c>
      <c r="D90" s="13" t="s">
        <v>602</v>
      </c>
      <c r="E90" s="13" t="s">
        <v>603</v>
      </c>
      <c r="F90" s="13" t="s">
        <v>604</v>
      </c>
      <c r="G90" s="13" t="s">
        <v>605</v>
      </c>
      <c r="H90" s="13" t="s">
        <v>606</v>
      </c>
      <c r="I90" s="13" t="s">
        <v>1093</v>
      </c>
      <c r="J90" s="13" t="s">
        <v>1091</v>
      </c>
      <c r="K90" s="13" t="s">
        <v>607</v>
      </c>
      <c r="L90" s="13" t="s">
        <v>608</v>
      </c>
      <c r="M90" s="13" t="s">
        <v>35</v>
      </c>
      <c r="N90" s="13" t="s">
        <v>36</v>
      </c>
      <c r="O90" s="13" t="s">
        <v>44</v>
      </c>
      <c r="P90" s="13" t="s">
        <v>58</v>
      </c>
      <c r="Q90" s="13" t="s">
        <v>45</v>
      </c>
      <c r="R90" s="13" t="s">
        <v>39</v>
      </c>
      <c r="S90" s="15">
        <v>1</v>
      </c>
      <c r="T90" s="13" t="s">
        <v>609</v>
      </c>
      <c r="U90" s="16" t="s">
        <v>610</v>
      </c>
      <c r="V90" s="17">
        <v>179.32</v>
      </c>
      <c r="W90" s="18">
        <v>179.32</v>
      </c>
      <c r="X90" s="18">
        <v>0</v>
      </c>
      <c r="Y90" s="18">
        <v>0</v>
      </c>
      <c r="Z90" s="18">
        <v>28.69</v>
      </c>
      <c r="AA90" s="18">
        <v>0</v>
      </c>
      <c r="AB90" s="18">
        <v>0</v>
      </c>
      <c r="AC90" s="18">
        <v>0</v>
      </c>
      <c r="AD90" s="18">
        <v>0</v>
      </c>
      <c r="AE90" s="18">
        <v>0</v>
      </c>
      <c r="AF90" s="18">
        <v>208.01</v>
      </c>
    </row>
    <row r="91" spans="1:32" hidden="1" outlineLevel="2" x14ac:dyDescent="0.2">
      <c r="A91" s="13" t="s">
        <v>611</v>
      </c>
      <c r="B91" s="13" t="s">
        <v>108</v>
      </c>
      <c r="C91" s="14" t="s">
        <v>43</v>
      </c>
      <c r="D91" s="13" t="s">
        <v>86</v>
      </c>
      <c r="E91" s="13" t="s">
        <v>612</v>
      </c>
      <c r="F91" s="13" t="s">
        <v>613</v>
      </c>
      <c r="G91" s="13" t="s">
        <v>614</v>
      </c>
      <c r="H91" s="13" t="s">
        <v>615</v>
      </c>
      <c r="I91" s="13" t="s">
        <v>1093</v>
      </c>
      <c r="J91" s="13" t="s">
        <v>1091</v>
      </c>
      <c r="K91" s="13" t="s">
        <v>616</v>
      </c>
      <c r="L91" s="13" t="s">
        <v>617</v>
      </c>
      <c r="M91" s="13" t="s">
        <v>35</v>
      </c>
      <c r="N91" s="13" t="s">
        <v>36</v>
      </c>
      <c r="O91" s="13" t="s">
        <v>44</v>
      </c>
      <c r="P91" s="13" t="s">
        <v>58</v>
      </c>
      <c r="Q91" s="13" t="s">
        <v>45</v>
      </c>
      <c r="R91" s="13" t="s">
        <v>39</v>
      </c>
      <c r="S91" s="15">
        <v>1</v>
      </c>
      <c r="T91" s="13" t="s">
        <v>618</v>
      </c>
      <c r="U91" s="16" t="s">
        <v>619</v>
      </c>
      <c r="V91" s="17">
        <v>120.69</v>
      </c>
      <c r="W91" s="18">
        <v>120.69</v>
      </c>
      <c r="X91" s="18">
        <v>0</v>
      </c>
      <c r="Y91" s="18">
        <v>0</v>
      </c>
      <c r="Z91" s="18">
        <v>19.309999999999999</v>
      </c>
      <c r="AA91" s="18">
        <v>0</v>
      </c>
      <c r="AB91" s="18">
        <v>0</v>
      </c>
      <c r="AC91" s="18">
        <v>0</v>
      </c>
      <c r="AD91" s="18">
        <v>0</v>
      </c>
      <c r="AE91" s="18">
        <v>0</v>
      </c>
      <c r="AF91" s="18">
        <v>140</v>
      </c>
    </row>
    <row r="92" spans="1:32" hidden="1" outlineLevel="2" x14ac:dyDescent="0.2">
      <c r="A92" s="13" t="s">
        <v>620</v>
      </c>
      <c r="B92" s="13" t="s">
        <v>108</v>
      </c>
      <c r="C92" s="14" t="s">
        <v>43</v>
      </c>
      <c r="D92" s="13" t="s">
        <v>621</v>
      </c>
      <c r="E92" s="13" t="s">
        <v>622</v>
      </c>
      <c r="F92" s="13" t="s">
        <v>623</v>
      </c>
      <c r="G92" s="13" t="s">
        <v>624</v>
      </c>
      <c r="H92" s="13" t="s">
        <v>625</v>
      </c>
      <c r="I92" s="13" t="s">
        <v>1093</v>
      </c>
      <c r="J92" s="13" t="s">
        <v>1091</v>
      </c>
      <c r="K92" s="13" t="s">
        <v>626</v>
      </c>
      <c r="L92" s="13" t="s">
        <v>627</v>
      </c>
      <c r="M92" s="13" t="s">
        <v>35</v>
      </c>
      <c r="N92" s="13" t="s">
        <v>36</v>
      </c>
      <c r="O92" s="13" t="s">
        <v>44</v>
      </c>
      <c r="P92" s="13" t="s">
        <v>58</v>
      </c>
      <c r="Q92" s="13" t="s">
        <v>45</v>
      </c>
      <c r="R92" s="13" t="s">
        <v>39</v>
      </c>
      <c r="S92" s="15">
        <v>1</v>
      </c>
      <c r="T92" s="13" t="s">
        <v>628</v>
      </c>
      <c r="U92" s="16" t="s">
        <v>629</v>
      </c>
      <c r="V92" s="17">
        <v>588.51</v>
      </c>
      <c r="W92" s="18">
        <v>555.58000000000004</v>
      </c>
      <c r="X92" s="18">
        <v>0</v>
      </c>
      <c r="Y92" s="18">
        <v>23</v>
      </c>
      <c r="Z92" s="18">
        <v>88.89</v>
      </c>
      <c r="AA92" s="18">
        <v>0</v>
      </c>
      <c r="AB92" s="18">
        <v>0</v>
      </c>
      <c r="AC92" s="18">
        <v>0</v>
      </c>
      <c r="AD92" s="18">
        <v>0</v>
      </c>
      <c r="AE92" s="18">
        <v>0</v>
      </c>
      <c r="AF92" s="18">
        <v>667.47</v>
      </c>
    </row>
    <row r="93" spans="1:32" hidden="1" outlineLevel="2" x14ac:dyDescent="0.2">
      <c r="A93" s="13" t="s">
        <v>630</v>
      </c>
      <c r="B93" s="13" t="s">
        <v>108</v>
      </c>
      <c r="C93" s="14" t="s">
        <v>43</v>
      </c>
      <c r="D93" s="13" t="s">
        <v>83</v>
      </c>
      <c r="E93" s="13" t="s">
        <v>631</v>
      </c>
      <c r="F93" s="13" t="s">
        <v>632</v>
      </c>
      <c r="G93" s="13" t="s">
        <v>633</v>
      </c>
      <c r="H93" s="13" t="s">
        <v>634</v>
      </c>
      <c r="I93" s="13" t="s">
        <v>1093</v>
      </c>
      <c r="J93" s="13" t="s">
        <v>1091</v>
      </c>
      <c r="K93" s="13" t="s">
        <v>635</v>
      </c>
      <c r="L93" s="13" t="s">
        <v>636</v>
      </c>
      <c r="M93" s="13" t="s">
        <v>35</v>
      </c>
      <c r="N93" s="13" t="s">
        <v>36</v>
      </c>
      <c r="O93" s="13" t="s">
        <v>44</v>
      </c>
      <c r="P93" s="13" t="s">
        <v>58</v>
      </c>
      <c r="Q93" s="13" t="s">
        <v>45</v>
      </c>
      <c r="R93" s="13" t="s">
        <v>39</v>
      </c>
      <c r="S93" s="15">
        <v>1</v>
      </c>
      <c r="T93" s="13" t="s">
        <v>637</v>
      </c>
      <c r="U93" s="16" t="s">
        <v>638</v>
      </c>
      <c r="V93" s="17">
        <v>242.02</v>
      </c>
      <c r="W93" s="18">
        <v>242.02</v>
      </c>
      <c r="X93" s="18">
        <v>0</v>
      </c>
      <c r="Y93" s="18">
        <v>0</v>
      </c>
      <c r="Z93" s="18">
        <v>38.72</v>
      </c>
      <c r="AA93" s="18">
        <v>0</v>
      </c>
      <c r="AB93" s="18">
        <v>0</v>
      </c>
      <c r="AC93" s="18">
        <v>0</v>
      </c>
      <c r="AD93" s="18">
        <v>0</v>
      </c>
      <c r="AE93" s="18">
        <v>0</v>
      </c>
      <c r="AF93" s="18">
        <v>280.74</v>
      </c>
    </row>
    <row r="94" spans="1:32" hidden="1" outlineLevel="2" x14ac:dyDescent="0.2">
      <c r="A94" s="13" t="s">
        <v>639</v>
      </c>
      <c r="B94" s="13" t="s">
        <v>108</v>
      </c>
      <c r="C94" s="14" t="s">
        <v>43</v>
      </c>
      <c r="D94" s="13" t="s">
        <v>147</v>
      </c>
      <c r="E94" s="13" t="s">
        <v>640</v>
      </c>
      <c r="F94" s="13" t="s">
        <v>641</v>
      </c>
      <c r="G94" s="13" t="s">
        <v>642</v>
      </c>
      <c r="H94" s="13" t="s">
        <v>643</v>
      </c>
      <c r="I94" s="13" t="s">
        <v>1093</v>
      </c>
      <c r="J94" s="13" t="s">
        <v>1091</v>
      </c>
      <c r="K94" s="13" t="s">
        <v>63</v>
      </c>
      <c r="L94" s="13" t="s">
        <v>115</v>
      </c>
      <c r="M94" s="13" t="s">
        <v>35</v>
      </c>
      <c r="N94" s="13" t="s">
        <v>36</v>
      </c>
      <c r="O94" s="13" t="s">
        <v>44</v>
      </c>
      <c r="P94" s="13" t="s">
        <v>56</v>
      </c>
      <c r="Q94" s="13" t="s">
        <v>45</v>
      </c>
      <c r="R94" s="13" t="s">
        <v>39</v>
      </c>
      <c r="S94" s="15">
        <v>1</v>
      </c>
      <c r="T94" s="13" t="s">
        <v>644</v>
      </c>
      <c r="U94" s="16" t="s">
        <v>645</v>
      </c>
      <c r="V94" s="17">
        <v>437.5</v>
      </c>
      <c r="W94" s="18">
        <v>437.5</v>
      </c>
      <c r="X94" s="18">
        <v>0</v>
      </c>
      <c r="Y94" s="18">
        <v>0</v>
      </c>
      <c r="Z94" s="18">
        <v>70</v>
      </c>
      <c r="AA94" s="18">
        <v>0</v>
      </c>
      <c r="AB94" s="18">
        <v>0</v>
      </c>
      <c r="AC94" s="18">
        <v>0</v>
      </c>
      <c r="AD94" s="18">
        <v>0</v>
      </c>
      <c r="AE94" s="18">
        <v>0</v>
      </c>
      <c r="AF94" s="18">
        <v>507.5</v>
      </c>
    </row>
    <row r="95" spans="1:32" hidden="1" outlineLevel="2" x14ac:dyDescent="0.2">
      <c r="A95" s="13" t="s">
        <v>646</v>
      </c>
      <c r="B95" s="13" t="s">
        <v>108</v>
      </c>
      <c r="C95" s="14" t="s">
        <v>43</v>
      </c>
      <c r="D95" s="13" t="s">
        <v>647</v>
      </c>
      <c r="E95" s="13" t="s">
        <v>648</v>
      </c>
      <c r="F95" s="13" t="s">
        <v>649</v>
      </c>
      <c r="G95" s="13" t="s">
        <v>650</v>
      </c>
      <c r="H95" s="13" t="s">
        <v>651</v>
      </c>
      <c r="I95" s="13" t="s">
        <v>1093</v>
      </c>
      <c r="J95" s="13" t="s">
        <v>1091</v>
      </c>
      <c r="K95" s="13" t="s">
        <v>63</v>
      </c>
      <c r="L95" s="13" t="s">
        <v>115</v>
      </c>
      <c r="M95" s="13" t="s">
        <v>35</v>
      </c>
      <c r="N95" s="13" t="s">
        <v>36</v>
      </c>
      <c r="O95" s="13" t="s">
        <v>44</v>
      </c>
      <c r="P95" s="13" t="s">
        <v>46</v>
      </c>
      <c r="Q95" s="13" t="s">
        <v>45</v>
      </c>
      <c r="R95" s="13" t="s">
        <v>39</v>
      </c>
      <c r="S95" s="15">
        <v>1</v>
      </c>
      <c r="T95" s="13" t="s">
        <v>652</v>
      </c>
      <c r="U95" s="16" t="s">
        <v>653</v>
      </c>
      <c r="V95" s="17">
        <v>953.91</v>
      </c>
      <c r="W95" s="18">
        <v>738.36</v>
      </c>
      <c r="X95" s="18">
        <v>0</v>
      </c>
      <c r="Y95" s="18">
        <v>178</v>
      </c>
      <c r="Z95" s="18">
        <v>118.14</v>
      </c>
      <c r="AA95" s="18">
        <v>0</v>
      </c>
      <c r="AB95" s="18">
        <v>0</v>
      </c>
      <c r="AC95" s="18">
        <v>0</v>
      </c>
      <c r="AD95" s="18">
        <v>0</v>
      </c>
      <c r="AE95" s="18">
        <v>0</v>
      </c>
      <c r="AF95" s="18">
        <v>1034.5</v>
      </c>
    </row>
    <row r="96" spans="1:32" hidden="1" outlineLevel="2" x14ac:dyDescent="0.2">
      <c r="A96" s="13" t="s">
        <v>654</v>
      </c>
      <c r="B96" s="13" t="s">
        <v>108</v>
      </c>
      <c r="C96" s="14" t="s">
        <v>43</v>
      </c>
      <c r="D96" s="13" t="s">
        <v>140</v>
      </c>
      <c r="E96" s="13" t="s">
        <v>655</v>
      </c>
      <c r="F96" s="13" t="s">
        <v>656</v>
      </c>
      <c r="G96" s="13" t="s">
        <v>657</v>
      </c>
      <c r="H96" s="13" t="s">
        <v>658</v>
      </c>
      <c r="I96" s="13" t="s">
        <v>1093</v>
      </c>
      <c r="J96" s="13" t="s">
        <v>1091</v>
      </c>
      <c r="K96" s="13" t="s">
        <v>63</v>
      </c>
      <c r="L96" s="13" t="s">
        <v>115</v>
      </c>
      <c r="M96" s="13" t="s">
        <v>35</v>
      </c>
      <c r="N96" s="13" t="s">
        <v>36</v>
      </c>
      <c r="O96" s="13" t="s">
        <v>44</v>
      </c>
      <c r="P96" s="13" t="s">
        <v>56</v>
      </c>
      <c r="Q96" s="13" t="s">
        <v>45</v>
      </c>
      <c r="R96" s="13" t="s">
        <v>39</v>
      </c>
      <c r="S96" s="15">
        <v>1</v>
      </c>
      <c r="T96" s="13" t="s">
        <v>659</v>
      </c>
      <c r="U96" s="16" t="s">
        <v>660</v>
      </c>
      <c r="V96" s="17">
        <v>2664.81</v>
      </c>
      <c r="W96" s="18">
        <v>742.01</v>
      </c>
      <c r="X96" s="18">
        <v>0</v>
      </c>
      <c r="Y96" s="18">
        <v>1616</v>
      </c>
      <c r="Z96" s="18">
        <v>118.71</v>
      </c>
      <c r="AA96" s="18">
        <v>0</v>
      </c>
      <c r="AB96" s="18">
        <v>0</v>
      </c>
      <c r="AC96" s="18">
        <v>0</v>
      </c>
      <c r="AD96" s="18">
        <v>0</v>
      </c>
      <c r="AE96" s="18">
        <v>0</v>
      </c>
      <c r="AF96" s="18">
        <v>2476.7199999999998</v>
      </c>
    </row>
    <row r="97" spans="1:32" hidden="1" outlineLevel="2" x14ac:dyDescent="0.2">
      <c r="A97" s="13" t="s">
        <v>661</v>
      </c>
      <c r="B97" s="13" t="s">
        <v>108</v>
      </c>
      <c r="C97" s="14" t="s">
        <v>43</v>
      </c>
      <c r="D97" s="13" t="s">
        <v>139</v>
      </c>
      <c r="E97" s="13" t="s">
        <v>662</v>
      </c>
      <c r="F97" s="13" t="s">
        <v>663</v>
      </c>
      <c r="G97" s="13" t="s">
        <v>664</v>
      </c>
      <c r="H97" s="13" t="s">
        <v>665</v>
      </c>
      <c r="I97" s="13" t="s">
        <v>1093</v>
      </c>
      <c r="J97" s="13" t="s">
        <v>1091</v>
      </c>
      <c r="K97" s="13" t="s">
        <v>63</v>
      </c>
      <c r="L97" s="13" t="s">
        <v>115</v>
      </c>
      <c r="M97" s="13" t="s">
        <v>35</v>
      </c>
      <c r="N97" s="13" t="s">
        <v>36</v>
      </c>
      <c r="O97" s="13" t="s">
        <v>44</v>
      </c>
      <c r="P97" s="13" t="s">
        <v>56</v>
      </c>
      <c r="Q97" s="13" t="s">
        <v>45</v>
      </c>
      <c r="R97" s="13" t="s">
        <v>39</v>
      </c>
      <c r="S97" s="15">
        <v>1</v>
      </c>
      <c r="T97" s="13" t="s">
        <v>666</v>
      </c>
      <c r="U97" s="16" t="s">
        <v>667</v>
      </c>
      <c r="V97" s="17">
        <v>2441.61</v>
      </c>
      <c r="W97" s="18">
        <v>339.25</v>
      </c>
      <c r="X97" s="18">
        <v>0</v>
      </c>
      <c r="Y97" s="18">
        <v>2016.36</v>
      </c>
      <c r="Z97" s="18">
        <v>54.28</v>
      </c>
      <c r="AA97" s="18">
        <v>0</v>
      </c>
      <c r="AB97" s="18">
        <v>0</v>
      </c>
      <c r="AC97" s="18">
        <v>0</v>
      </c>
      <c r="AD97" s="18">
        <v>0</v>
      </c>
      <c r="AE97" s="18">
        <v>0</v>
      </c>
      <c r="AF97" s="18">
        <v>2409.8900000000003</v>
      </c>
    </row>
    <row r="98" spans="1:32" hidden="1" outlineLevel="2" x14ac:dyDescent="0.2">
      <c r="A98" s="13" t="s">
        <v>668</v>
      </c>
      <c r="B98" s="13" t="s">
        <v>108</v>
      </c>
      <c r="C98" s="14" t="s">
        <v>43</v>
      </c>
      <c r="D98" s="13" t="s">
        <v>126</v>
      </c>
      <c r="E98" s="13" t="s">
        <v>669</v>
      </c>
      <c r="F98" s="13" t="s">
        <v>670</v>
      </c>
      <c r="G98" s="13" t="s">
        <v>671</v>
      </c>
      <c r="H98" s="13" t="s">
        <v>672</v>
      </c>
      <c r="I98" s="13" t="s">
        <v>1093</v>
      </c>
      <c r="J98" s="13" t="s">
        <v>1091</v>
      </c>
      <c r="K98" s="13" t="s">
        <v>63</v>
      </c>
      <c r="L98" s="13" t="s">
        <v>115</v>
      </c>
      <c r="M98" s="13" t="s">
        <v>35</v>
      </c>
      <c r="N98" s="13" t="s">
        <v>36</v>
      </c>
      <c r="O98" s="13" t="s">
        <v>44</v>
      </c>
      <c r="P98" s="13" t="s">
        <v>56</v>
      </c>
      <c r="Q98" s="13" t="s">
        <v>45</v>
      </c>
      <c r="R98" s="13" t="s">
        <v>39</v>
      </c>
      <c r="S98" s="15">
        <v>1</v>
      </c>
      <c r="T98" s="13" t="s">
        <v>673</v>
      </c>
      <c r="U98" s="16" t="s">
        <v>674</v>
      </c>
      <c r="V98" s="17">
        <v>622.41</v>
      </c>
      <c r="W98" s="18">
        <v>622.41</v>
      </c>
      <c r="X98" s="18">
        <v>0</v>
      </c>
      <c r="Y98" s="18">
        <v>0</v>
      </c>
      <c r="Z98" s="18">
        <v>99.59</v>
      </c>
      <c r="AA98" s="18">
        <v>0</v>
      </c>
      <c r="AB98" s="18">
        <v>0</v>
      </c>
      <c r="AC98" s="18">
        <v>0</v>
      </c>
      <c r="AD98" s="18">
        <v>0</v>
      </c>
      <c r="AE98" s="18">
        <v>0</v>
      </c>
      <c r="AF98" s="18">
        <v>722</v>
      </c>
    </row>
    <row r="99" spans="1:32" hidden="1" outlineLevel="2" x14ac:dyDescent="0.2">
      <c r="A99" s="13" t="s">
        <v>675</v>
      </c>
      <c r="B99" s="13" t="s">
        <v>108</v>
      </c>
      <c r="C99" s="14" t="s">
        <v>43</v>
      </c>
      <c r="D99" s="13" t="s">
        <v>676</v>
      </c>
      <c r="E99" s="13" t="s">
        <v>677</v>
      </c>
      <c r="F99" s="13" t="s">
        <v>678</v>
      </c>
      <c r="G99" s="13" t="s">
        <v>679</v>
      </c>
      <c r="H99" s="13" t="s">
        <v>680</v>
      </c>
      <c r="I99" s="13" t="s">
        <v>1093</v>
      </c>
      <c r="J99" s="13" t="s">
        <v>1091</v>
      </c>
      <c r="K99" s="13" t="s">
        <v>681</v>
      </c>
      <c r="L99" s="13" t="s">
        <v>682</v>
      </c>
      <c r="M99" s="13" t="s">
        <v>35</v>
      </c>
      <c r="N99" s="13" t="s">
        <v>36</v>
      </c>
      <c r="O99" s="13" t="s">
        <v>44</v>
      </c>
      <c r="P99" s="13" t="s">
        <v>56</v>
      </c>
      <c r="Q99" s="13" t="s">
        <v>45</v>
      </c>
      <c r="R99" s="13" t="s">
        <v>39</v>
      </c>
      <c r="S99" s="15">
        <v>1</v>
      </c>
      <c r="T99" s="13" t="s">
        <v>683</v>
      </c>
      <c r="U99" s="16" t="s">
        <v>684</v>
      </c>
      <c r="V99" s="17">
        <v>928.8</v>
      </c>
      <c r="W99" s="18">
        <v>928.8</v>
      </c>
      <c r="X99" s="18">
        <v>0</v>
      </c>
      <c r="Y99" s="18">
        <v>0</v>
      </c>
      <c r="Z99" s="18">
        <v>148.80000000000001</v>
      </c>
      <c r="AA99" s="18">
        <v>0</v>
      </c>
      <c r="AB99" s="18">
        <v>0</v>
      </c>
      <c r="AC99" s="18">
        <v>0</v>
      </c>
      <c r="AD99" s="18">
        <v>0</v>
      </c>
      <c r="AE99" s="18">
        <v>0</v>
      </c>
      <c r="AF99" s="18">
        <v>1077.5999999999999</v>
      </c>
    </row>
    <row r="100" spans="1:32" hidden="1" outlineLevel="2" x14ac:dyDescent="0.2">
      <c r="A100" s="13" t="s">
        <v>685</v>
      </c>
      <c r="B100" s="13" t="s">
        <v>108</v>
      </c>
      <c r="C100" s="14" t="s">
        <v>43</v>
      </c>
      <c r="D100" s="13" t="s">
        <v>686</v>
      </c>
      <c r="E100" s="13" t="s">
        <v>687</v>
      </c>
      <c r="F100" s="13" t="s">
        <v>688</v>
      </c>
      <c r="G100" s="13" t="s">
        <v>689</v>
      </c>
      <c r="H100" s="13" t="s">
        <v>690</v>
      </c>
      <c r="I100" s="13" t="s">
        <v>1093</v>
      </c>
      <c r="J100" s="13" t="s">
        <v>1091</v>
      </c>
      <c r="K100" s="13" t="s">
        <v>691</v>
      </c>
      <c r="L100" s="13" t="s">
        <v>692</v>
      </c>
      <c r="M100" s="13" t="s">
        <v>35</v>
      </c>
      <c r="N100" s="13" t="s">
        <v>36</v>
      </c>
      <c r="O100" s="13" t="s">
        <v>44</v>
      </c>
      <c r="P100" s="13" t="s">
        <v>56</v>
      </c>
      <c r="Q100" s="13" t="s">
        <v>45</v>
      </c>
      <c r="R100" s="13" t="s">
        <v>39</v>
      </c>
      <c r="S100" s="15">
        <v>1</v>
      </c>
      <c r="T100" s="13" t="s">
        <v>693</v>
      </c>
      <c r="U100" s="16" t="s">
        <v>694</v>
      </c>
      <c r="V100" s="17">
        <v>346.19</v>
      </c>
      <c r="W100" s="18">
        <v>336.31</v>
      </c>
      <c r="X100" s="18">
        <v>0</v>
      </c>
      <c r="Y100" s="18">
        <v>9.8799999999999955</v>
      </c>
      <c r="Z100" s="18">
        <v>53.81</v>
      </c>
      <c r="AA100" s="18">
        <v>0</v>
      </c>
      <c r="AB100" s="18">
        <v>0</v>
      </c>
      <c r="AC100" s="18">
        <v>0</v>
      </c>
      <c r="AD100" s="18">
        <v>0</v>
      </c>
      <c r="AE100" s="18">
        <v>0</v>
      </c>
      <c r="AF100" s="18">
        <v>400</v>
      </c>
    </row>
    <row r="101" spans="1:32" hidden="1" outlineLevel="2" x14ac:dyDescent="0.2">
      <c r="A101" s="13" t="s">
        <v>695</v>
      </c>
      <c r="B101" s="13" t="s">
        <v>108</v>
      </c>
      <c r="C101" s="14" t="s">
        <v>43</v>
      </c>
      <c r="D101" s="13" t="s">
        <v>95</v>
      </c>
      <c r="E101" s="13" t="s">
        <v>696</v>
      </c>
      <c r="F101" s="13" t="s">
        <v>697</v>
      </c>
      <c r="G101" s="13" t="s">
        <v>698</v>
      </c>
      <c r="H101" s="13" t="s">
        <v>699</v>
      </c>
      <c r="I101" s="13" t="s">
        <v>1093</v>
      </c>
      <c r="J101" s="13" t="s">
        <v>1091</v>
      </c>
      <c r="K101" s="13" t="s">
        <v>96</v>
      </c>
      <c r="L101" s="13" t="s">
        <v>120</v>
      </c>
      <c r="M101" s="13" t="s">
        <v>35</v>
      </c>
      <c r="N101" s="13" t="s">
        <v>36</v>
      </c>
      <c r="O101" s="13" t="s">
        <v>44</v>
      </c>
      <c r="P101" s="13" t="s">
        <v>46</v>
      </c>
      <c r="Q101" s="13" t="s">
        <v>45</v>
      </c>
      <c r="R101" s="13" t="s">
        <v>39</v>
      </c>
      <c r="S101" s="15">
        <v>1</v>
      </c>
      <c r="T101" s="13" t="s">
        <v>700</v>
      </c>
      <c r="U101" s="16" t="s">
        <v>701</v>
      </c>
      <c r="V101" s="17">
        <v>469.35</v>
      </c>
      <c r="W101" s="18">
        <v>157.5</v>
      </c>
      <c r="X101" s="18">
        <v>0</v>
      </c>
      <c r="Y101" s="18">
        <v>284.05</v>
      </c>
      <c r="Z101" s="18">
        <v>25.2</v>
      </c>
      <c r="AA101" s="18">
        <v>0</v>
      </c>
      <c r="AB101" s="18">
        <v>0</v>
      </c>
      <c r="AC101" s="18">
        <v>0</v>
      </c>
      <c r="AD101" s="18">
        <v>0</v>
      </c>
      <c r="AE101" s="18">
        <v>0</v>
      </c>
      <c r="AF101" s="18">
        <v>466.75</v>
      </c>
    </row>
    <row r="102" spans="1:32" hidden="1" outlineLevel="2" x14ac:dyDescent="0.2">
      <c r="A102" s="13" t="s">
        <v>702</v>
      </c>
      <c r="B102" s="13" t="s">
        <v>108</v>
      </c>
      <c r="C102" s="14" t="s">
        <v>43</v>
      </c>
      <c r="D102" s="13" t="s">
        <v>95</v>
      </c>
      <c r="E102" s="13" t="s">
        <v>703</v>
      </c>
      <c r="F102" s="13" t="s">
        <v>704</v>
      </c>
      <c r="G102" s="13" t="s">
        <v>705</v>
      </c>
      <c r="H102" s="13" t="s">
        <v>706</v>
      </c>
      <c r="I102" s="13" t="s">
        <v>1093</v>
      </c>
      <c r="J102" s="13" t="s">
        <v>1091</v>
      </c>
      <c r="K102" s="13" t="s">
        <v>96</v>
      </c>
      <c r="L102" s="13" t="s">
        <v>120</v>
      </c>
      <c r="M102" s="13" t="s">
        <v>35</v>
      </c>
      <c r="N102" s="13" t="s">
        <v>36</v>
      </c>
      <c r="O102" s="13" t="s">
        <v>44</v>
      </c>
      <c r="P102" s="13" t="s">
        <v>58</v>
      </c>
      <c r="Q102" s="13" t="s">
        <v>45</v>
      </c>
      <c r="R102" s="13" t="s">
        <v>39</v>
      </c>
      <c r="S102" s="15">
        <v>1</v>
      </c>
      <c r="T102" s="13" t="s">
        <v>707</v>
      </c>
      <c r="U102" s="16" t="s">
        <v>104</v>
      </c>
      <c r="V102" s="17">
        <v>8.6199999999999992</v>
      </c>
      <c r="W102" s="18">
        <v>8.6199999999999992</v>
      </c>
      <c r="X102" s="18">
        <v>0</v>
      </c>
      <c r="Y102" s="18">
        <v>0</v>
      </c>
      <c r="Z102" s="18">
        <v>1.38</v>
      </c>
      <c r="AA102" s="18">
        <v>0</v>
      </c>
      <c r="AB102" s="18">
        <v>0</v>
      </c>
      <c r="AC102" s="18">
        <v>0</v>
      </c>
      <c r="AD102" s="18">
        <v>0</v>
      </c>
      <c r="AE102" s="18">
        <v>0</v>
      </c>
      <c r="AF102" s="18">
        <v>10</v>
      </c>
    </row>
    <row r="103" spans="1:32" hidden="1" outlineLevel="2" x14ac:dyDescent="0.2">
      <c r="A103" s="13" t="s">
        <v>708</v>
      </c>
      <c r="B103" s="13" t="s">
        <v>108</v>
      </c>
      <c r="C103" s="14" t="s">
        <v>43</v>
      </c>
      <c r="D103" s="13" t="s">
        <v>132</v>
      </c>
      <c r="E103" s="13" t="s">
        <v>709</v>
      </c>
      <c r="F103" s="13" t="s">
        <v>710</v>
      </c>
      <c r="G103" s="13" t="s">
        <v>711</v>
      </c>
      <c r="H103" s="13" t="s">
        <v>712</v>
      </c>
      <c r="I103" s="13" t="s">
        <v>1093</v>
      </c>
      <c r="J103" s="13" t="s">
        <v>1091</v>
      </c>
      <c r="K103" s="13" t="s">
        <v>133</v>
      </c>
      <c r="L103" s="13" t="s">
        <v>134</v>
      </c>
      <c r="M103" s="13" t="s">
        <v>35</v>
      </c>
      <c r="N103" s="13" t="s">
        <v>36</v>
      </c>
      <c r="O103" s="13" t="s">
        <v>51</v>
      </c>
      <c r="P103" s="13" t="s">
        <v>52</v>
      </c>
      <c r="Q103" s="13" t="s">
        <v>45</v>
      </c>
      <c r="R103" s="13" t="s">
        <v>39</v>
      </c>
      <c r="S103" s="15">
        <v>1</v>
      </c>
      <c r="T103" s="13" t="s">
        <v>713</v>
      </c>
      <c r="U103" s="16" t="s">
        <v>714</v>
      </c>
      <c r="V103" s="17">
        <v>4401.72</v>
      </c>
      <c r="W103" s="18">
        <v>3521.37</v>
      </c>
      <c r="X103" s="18">
        <v>0</v>
      </c>
      <c r="Y103" s="18">
        <v>0</v>
      </c>
      <c r="Z103" s="18">
        <v>563.42999999999995</v>
      </c>
      <c r="AA103" s="18">
        <v>0</v>
      </c>
      <c r="AB103" s="18">
        <v>0</v>
      </c>
      <c r="AC103" s="18">
        <v>0</v>
      </c>
      <c r="AD103" s="18">
        <v>0</v>
      </c>
      <c r="AE103" s="18">
        <v>0</v>
      </c>
      <c r="AF103" s="18">
        <v>4084.8</v>
      </c>
    </row>
    <row r="104" spans="1:32" hidden="1" outlineLevel="2" x14ac:dyDescent="0.2">
      <c r="A104" s="13" t="s">
        <v>715</v>
      </c>
      <c r="B104" s="13" t="s">
        <v>108</v>
      </c>
      <c r="C104" s="14" t="s">
        <v>43</v>
      </c>
      <c r="D104" s="13" t="s">
        <v>132</v>
      </c>
      <c r="E104" s="13" t="s">
        <v>716</v>
      </c>
      <c r="F104" s="13" t="s">
        <v>717</v>
      </c>
      <c r="G104" s="13" t="s">
        <v>718</v>
      </c>
      <c r="H104" s="13" t="s">
        <v>719</v>
      </c>
      <c r="I104" s="13" t="s">
        <v>1093</v>
      </c>
      <c r="J104" s="13" t="s">
        <v>1091</v>
      </c>
      <c r="K104" s="13" t="s">
        <v>133</v>
      </c>
      <c r="L104" s="13" t="s">
        <v>134</v>
      </c>
      <c r="M104" s="13" t="s">
        <v>35</v>
      </c>
      <c r="N104" s="13" t="s">
        <v>36</v>
      </c>
      <c r="O104" s="13" t="s">
        <v>51</v>
      </c>
      <c r="P104" s="13" t="s">
        <v>52</v>
      </c>
      <c r="Q104" s="13" t="s">
        <v>45</v>
      </c>
      <c r="R104" s="13" t="s">
        <v>39</v>
      </c>
      <c r="S104" s="15">
        <v>1</v>
      </c>
      <c r="T104" s="13" t="s">
        <v>720</v>
      </c>
      <c r="U104" s="16" t="s">
        <v>721</v>
      </c>
      <c r="V104" s="17">
        <v>1348.27</v>
      </c>
      <c r="W104" s="18">
        <v>914.28</v>
      </c>
      <c r="X104" s="18">
        <v>0</v>
      </c>
      <c r="Y104" s="18">
        <v>0</v>
      </c>
      <c r="Z104" s="18">
        <v>146.29</v>
      </c>
      <c r="AA104" s="18">
        <v>0</v>
      </c>
      <c r="AB104" s="18">
        <v>0</v>
      </c>
      <c r="AC104" s="18">
        <v>0</v>
      </c>
      <c r="AD104" s="18">
        <v>0</v>
      </c>
      <c r="AE104" s="18">
        <v>0</v>
      </c>
      <c r="AF104" s="18">
        <v>1060.57</v>
      </c>
    </row>
    <row r="105" spans="1:32" hidden="1" outlineLevel="2" x14ac:dyDescent="0.2">
      <c r="A105" s="13" t="s">
        <v>722</v>
      </c>
      <c r="B105" s="13" t="s">
        <v>108</v>
      </c>
      <c r="C105" s="14" t="s">
        <v>43</v>
      </c>
      <c r="D105" s="13" t="s">
        <v>132</v>
      </c>
      <c r="E105" s="13" t="s">
        <v>723</v>
      </c>
      <c r="F105" s="13" t="s">
        <v>724</v>
      </c>
      <c r="G105" s="13" t="s">
        <v>725</v>
      </c>
      <c r="H105" s="13" t="s">
        <v>726</v>
      </c>
      <c r="I105" s="13" t="s">
        <v>1093</v>
      </c>
      <c r="J105" s="13" t="s">
        <v>1091</v>
      </c>
      <c r="K105" s="13" t="s">
        <v>133</v>
      </c>
      <c r="L105" s="13" t="s">
        <v>134</v>
      </c>
      <c r="M105" s="13" t="s">
        <v>35</v>
      </c>
      <c r="N105" s="13" t="s">
        <v>36</v>
      </c>
      <c r="O105" s="13" t="s">
        <v>44</v>
      </c>
      <c r="P105" s="13" t="s">
        <v>56</v>
      </c>
      <c r="Q105" s="13" t="s">
        <v>45</v>
      </c>
      <c r="R105" s="13" t="s">
        <v>39</v>
      </c>
      <c r="S105" s="15">
        <v>1</v>
      </c>
      <c r="T105" s="13" t="s">
        <v>727</v>
      </c>
      <c r="U105" s="16" t="s">
        <v>728</v>
      </c>
      <c r="V105" s="17">
        <v>1464.66</v>
      </c>
      <c r="W105" s="18">
        <v>1318.19</v>
      </c>
      <c r="X105" s="18">
        <v>0</v>
      </c>
      <c r="Y105" s="18">
        <v>0</v>
      </c>
      <c r="Z105" s="18">
        <v>210.91</v>
      </c>
      <c r="AA105" s="18">
        <v>0</v>
      </c>
      <c r="AB105" s="18">
        <v>0</v>
      </c>
      <c r="AC105" s="18">
        <v>0</v>
      </c>
      <c r="AD105" s="18">
        <v>0</v>
      </c>
      <c r="AE105" s="18">
        <v>0</v>
      </c>
      <c r="AF105" s="18">
        <v>1529.1000000000001</v>
      </c>
    </row>
    <row r="106" spans="1:32" hidden="1" outlineLevel="2" x14ac:dyDescent="0.2">
      <c r="A106" s="13" t="s">
        <v>729</v>
      </c>
      <c r="B106" s="13" t="s">
        <v>108</v>
      </c>
      <c r="C106" s="14" t="s">
        <v>43</v>
      </c>
      <c r="D106" s="13" t="s">
        <v>132</v>
      </c>
      <c r="E106" s="13" t="s">
        <v>730</v>
      </c>
      <c r="F106" s="13" t="s">
        <v>731</v>
      </c>
      <c r="G106" s="13" t="s">
        <v>732</v>
      </c>
      <c r="H106" s="13" t="s">
        <v>733</v>
      </c>
      <c r="I106" s="13" t="s">
        <v>1093</v>
      </c>
      <c r="J106" s="13" t="s">
        <v>1091</v>
      </c>
      <c r="K106" s="13" t="s">
        <v>133</v>
      </c>
      <c r="L106" s="13" t="s">
        <v>134</v>
      </c>
      <c r="M106" s="13" t="s">
        <v>35</v>
      </c>
      <c r="N106" s="13" t="s">
        <v>36</v>
      </c>
      <c r="O106" s="13" t="s">
        <v>51</v>
      </c>
      <c r="P106" s="13" t="s">
        <v>52</v>
      </c>
      <c r="Q106" s="13" t="s">
        <v>45</v>
      </c>
      <c r="R106" s="13" t="s">
        <v>39</v>
      </c>
      <c r="S106" s="15">
        <v>1</v>
      </c>
      <c r="T106" s="13" t="s">
        <v>734</v>
      </c>
      <c r="U106" s="16" t="s">
        <v>98</v>
      </c>
      <c r="V106" s="17">
        <v>473.28</v>
      </c>
      <c r="W106" s="18">
        <v>473.28</v>
      </c>
      <c r="X106" s="18">
        <v>0</v>
      </c>
      <c r="Y106" s="18">
        <v>0</v>
      </c>
      <c r="Z106" s="18">
        <v>75.72</v>
      </c>
      <c r="AA106" s="18">
        <v>0</v>
      </c>
      <c r="AB106" s="18">
        <v>0</v>
      </c>
      <c r="AC106" s="18">
        <v>0</v>
      </c>
      <c r="AD106" s="18">
        <v>0</v>
      </c>
      <c r="AE106" s="18">
        <v>0</v>
      </c>
      <c r="AF106" s="18">
        <v>549</v>
      </c>
    </row>
    <row r="107" spans="1:32" hidden="1" outlineLevel="2" x14ac:dyDescent="0.2">
      <c r="A107" s="13" t="s">
        <v>735</v>
      </c>
      <c r="B107" s="13" t="s">
        <v>108</v>
      </c>
      <c r="C107" s="14" t="s">
        <v>43</v>
      </c>
      <c r="D107" s="13" t="s">
        <v>736</v>
      </c>
      <c r="E107" s="13" t="s">
        <v>737</v>
      </c>
      <c r="F107" s="13" t="s">
        <v>738</v>
      </c>
      <c r="G107" s="13" t="s">
        <v>739</v>
      </c>
      <c r="H107" s="13" t="s">
        <v>740</v>
      </c>
      <c r="I107" s="13" t="s">
        <v>1093</v>
      </c>
      <c r="J107" s="13" t="s">
        <v>1091</v>
      </c>
      <c r="K107" s="13" t="s">
        <v>741</v>
      </c>
      <c r="L107" s="13" t="s">
        <v>742</v>
      </c>
      <c r="M107" s="13" t="s">
        <v>35</v>
      </c>
      <c r="N107" s="13" t="s">
        <v>36</v>
      </c>
      <c r="O107" s="13" t="s">
        <v>44</v>
      </c>
      <c r="P107" s="13" t="s">
        <v>58</v>
      </c>
      <c r="Q107" s="13" t="s">
        <v>45</v>
      </c>
      <c r="R107" s="13" t="s">
        <v>39</v>
      </c>
      <c r="S107" s="15">
        <v>1</v>
      </c>
      <c r="T107" s="13" t="s">
        <v>743</v>
      </c>
      <c r="U107" s="16" t="s">
        <v>744</v>
      </c>
      <c r="V107" s="17">
        <v>383.53</v>
      </c>
      <c r="W107" s="18">
        <v>383.53</v>
      </c>
      <c r="X107" s="18">
        <v>0</v>
      </c>
      <c r="Y107" s="18">
        <v>0</v>
      </c>
      <c r="Z107" s="18">
        <v>61.36</v>
      </c>
      <c r="AA107" s="18">
        <v>0</v>
      </c>
      <c r="AB107" s="18">
        <v>0</v>
      </c>
      <c r="AC107" s="18">
        <v>0</v>
      </c>
      <c r="AD107" s="18">
        <v>0</v>
      </c>
      <c r="AE107" s="18">
        <v>0</v>
      </c>
      <c r="AF107" s="18">
        <v>444.89</v>
      </c>
    </row>
    <row r="108" spans="1:32" hidden="1" outlineLevel="2" x14ac:dyDescent="0.2">
      <c r="A108" s="13" t="s">
        <v>770</v>
      </c>
      <c r="B108" s="13" t="s">
        <v>108</v>
      </c>
      <c r="C108" s="14" t="s">
        <v>761</v>
      </c>
      <c r="D108" s="13" t="s">
        <v>34</v>
      </c>
      <c r="E108" s="13" t="s">
        <v>34</v>
      </c>
      <c r="F108" s="13" t="s">
        <v>771</v>
      </c>
      <c r="G108" s="13" t="s">
        <v>772</v>
      </c>
      <c r="H108" s="13" t="s">
        <v>773</v>
      </c>
      <c r="I108" s="13" t="s">
        <v>1093</v>
      </c>
      <c r="J108" s="13" t="s">
        <v>1091</v>
      </c>
      <c r="K108" s="13" t="s">
        <v>116</v>
      </c>
      <c r="L108" s="13" t="s">
        <v>125</v>
      </c>
      <c r="M108" s="13" t="s">
        <v>35</v>
      </c>
      <c r="N108" s="13" t="s">
        <v>36</v>
      </c>
      <c r="O108" s="13" t="s">
        <v>34</v>
      </c>
      <c r="P108" s="13" t="s">
        <v>34</v>
      </c>
      <c r="Q108" s="13" t="s">
        <v>766</v>
      </c>
      <c r="R108" s="13" t="s">
        <v>767</v>
      </c>
      <c r="S108" s="15">
        <v>0</v>
      </c>
      <c r="T108" s="13" t="s">
        <v>768</v>
      </c>
      <c r="U108" s="16" t="s">
        <v>769</v>
      </c>
      <c r="V108" s="17">
        <v>0</v>
      </c>
      <c r="W108" s="18">
        <v>0</v>
      </c>
      <c r="X108" s="18">
        <v>0</v>
      </c>
      <c r="Y108" s="18">
        <v>0</v>
      </c>
      <c r="Z108" s="18">
        <v>0</v>
      </c>
      <c r="AA108" s="18">
        <v>0</v>
      </c>
      <c r="AB108" s="18">
        <v>0</v>
      </c>
      <c r="AC108" s="18">
        <v>0</v>
      </c>
      <c r="AD108" s="18">
        <v>0</v>
      </c>
      <c r="AE108" s="18">
        <v>0</v>
      </c>
      <c r="AF108" s="18">
        <v>0</v>
      </c>
    </row>
    <row r="109" spans="1:32" hidden="1" outlineLevel="2" x14ac:dyDescent="0.2">
      <c r="A109" s="13" t="s">
        <v>745</v>
      </c>
      <c r="B109" s="13" t="s">
        <v>108</v>
      </c>
      <c r="C109" s="14" t="s">
        <v>43</v>
      </c>
      <c r="D109" s="13" t="s">
        <v>464</v>
      </c>
      <c r="E109" s="13" t="s">
        <v>746</v>
      </c>
      <c r="F109" s="13" t="s">
        <v>747</v>
      </c>
      <c r="G109" s="13" t="s">
        <v>748</v>
      </c>
      <c r="H109" s="13" t="s">
        <v>749</v>
      </c>
      <c r="I109" s="13" t="s">
        <v>1093</v>
      </c>
      <c r="J109" s="13" t="s">
        <v>1091</v>
      </c>
      <c r="K109" s="13" t="s">
        <v>116</v>
      </c>
      <c r="L109" s="13" t="s">
        <v>125</v>
      </c>
      <c r="M109" s="13" t="s">
        <v>35</v>
      </c>
      <c r="N109" s="13" t="s">
        <v>36</v>
      </c>
      <c r="O109" s="13" t="s">
        <v>51</v>
      </c>
      <c r="P109" s="13" t="s">
        <v>52</v>
      </c>
      <c r="Q109" s="13" t="s">
        <v>45</v>
      </c>
      <c r="R109" s="13" t="s">
        <v>39</v>
      </c>
      <c r="S109" s="15">
        <v>1</v>
      </c>
      <c r="T109" s="13" t="s">
        <v>117</v>
      </c>
      <c r="U109" s="16" t="s">
        <v>118</v>
      </c>
      <c r="V109" s="17">
        <v>585.76</v>
      </c>
      <c r="W109" s="18">
        <v>516.37</v>
      </c>
      <c r="X109" s="18">
        <v>0</v>
      </c>
      <c r="Y109" s="18">
        <v>0</v>
      </c>
      <c r="Z109" s="18">
        <v>82.62</v>
      </c>
      <c r="AA109" s="18">
        <v>0</v>
      </c>
      <c r="AB109" s="18">
        <v>0</v>
      </c>
      <c r="AC109" s="18">
        <v>0</v>
      </c>
      <c r="AD109" s="18">
        <v>0</v>
      </c>
      <c r="AE109" s="18">
        <v>0</v>
      </c>
      <c r="AF109" s="18">
        <v>598.99</v>
      </c>
    </row>
    <row r="110" spans="1:32" hidden="1" outlineLevel="2" x14ac:dyDescent="0.2">
      <c r="A110" s="13" t="s">
        <v>750</v>
      </c>
      <c r="B110" s="13" t="s">
        <v>108</v>
      </c>
      <c r="C110" s="14" t="s">
        <v>43</v>
      </c>
      <c r="D110" s="13" t="s">
        <v>751</v>
      </c>
      <c r="E110" s="13" t="s">
        <v>752</v>
      </c>
      <c r="F110" s="13" t="s">
        <v>753</v>
      </c>
      <c r="G110" s="13" t="s">
        <v>754</v>
      </c>
      <c r="H110" s="13" t="s">
        <v>755</v>
      </c>
      <c r="I110" s="13" t="s">
        <v>1093</v>
      </c>
      <c r="J110" s="13" t="s">
        <v>1091</v>
      </c>
      <c r="K110" s="13" t="s">
        <v>756</v>
      </c>
      <c r="L110" s="13" t="s">
        <v>757</v>
      </c>
      <c r="M110" s="13" t="s">
        <v>35</v>
      </c>
      <c r="N110" s="13" t="s">
        <v>36</v>
      </c>
      <c r="O110" s="13" t="s">
        <v>44</v>
      </c>
      <c r="P110" s="13" t="s">
        <v>58</v>
      </c>
      <c r="Q110" s="13" t="s">
        <v>45</v>
      </c>
      <c r="R110" s="13" t="s">
        <v>39</v>
      </c>
      <c r="S110" s="15">
        <v>1</v>
      </c>
      <c r="T110" s="13" t="s">
        <v>758</v>
      </c>
      <c r="U110" s="16" t="s">
        <v>759</v>
      </c>
      <c r="V110" s="17">
        <v>201</v>
      </c>
      <c r="W110" s="18">
        <v>201</v>
      </c>
      <c r="X110" s="18">
        <v>0</v>
      </c>
      <c r="Y110" s="18">
        <v>0</v>
      </c>
      <c r="Z110" s="18">
        <v>32.159999999999997</v>
      </c>
      <c r="AA110" s="18">
        <v>0</v>
      </c>
      <c r="AB110" s="18">
        <v>0</v>
      </c>
      <c r="AC110" s="18">
        <v>0</v>
      </c>
      <c r="AD110" s="18">
        <v>0</v>
      </c>
      <c r="AE110" s="18">
        <v>0</v>
      </c>
      <c r="AF110" s="18">
        <v>233.16</v>
      </c>
    </row>
    <row r="111" spans="1:32" hidden="1" outlineLevel="2" x14ac:dyDescent="0.2">
      <c r="A111" s="13" t="s">
        <v>1071</v>
      </c>
      <c r="B111" s="13" t="s">
        <v>38</v>
      </c>
      <c r="C111" s="14" t="s">
        <v>43</v>
      </c>
      <c r="D111" s="13" t="s">
        <v>38</v>
      </c>
      <c r="E111" s="13" t="s">
        <v>38</v>
      </c>
      <c r="F111" s="19" t="s">
        <v>1072</v>
      </c>
      <c r="G111" s="13" t="s">
        <v>38</v>
      </c>
      <c r="H111" s="20">
        <v>45364</v>
      </c>
      <c r="I111" s="13" t="s">
        <v>1093</v>
      </c>
      <c r="J111" s="19">
        <v>2024</v>
      </c>
      <c r="K111" s="13" t="s">
        <v>475</v>
      </c>
      <c r="L111" s="13" t="s">
        <v>476</v>
      </c>
      <c r="M111" s="13" t="s">
        <v>35</v>
      </c>
      <c r="N111" s="13" t="s">
        <v>36</v>
      </c>
      <c r="O111" s="13" t="s">
        <v>38</v>
      </c>
      <c r="P111" s="19" t="s">
        <v>56</v>
      </c>
      <c r="Q111" s="13" t="s">
        <v>38</v>
      </c>
      <c r="R111" s="13" t="s">
        <v>1190</v>
      </c>
      <c r="S111" s="15">
        <v>16.808299999999999</v>
      </c>
      <c r="T111" s="19" t="s">
        <v>480</v>
      </c>
      <c r="U111" s="16">
        <v>15.99</v>
      </c>
      <c r="V111" s="17">
        <f>ROUND(U111*S111,2)</f>
        <v>268.76</v>
      </c>
      <c r="W111" s="18">
        <f>V111</f>
        <v>268.76</v>
      </c>
      <c r="X111" s="18">
        <v>0</v>
      </c>
      <c r="Y111" s="18">
        <v>0</v>
      </c>
      <c r="Z111" s="18">
        <f>ROUND(W111*0.16,2)</f>
        <v>43</v>
      </c>
      <c r="AA111" s="18">
        <v>0</v>
      </c>
      <c r="AB111" s="18">
        <v>0</v>
      </c>
      <c r="AC111" s="18">
        <v>0</v>
      </c>
      <c r="AD111" s="18">
        <v>0</v>
      </c>
      <c r="AE111" s="18">
        <v>0</v>
      </c>
      <c r="AF111" s="18">
        <f>W111-X111+Y111+Z111+AA111-AB111-AC111+AD111-AE111</f>
        <v>311.76</v>
      </c>
    </row>
    <row r="112" spans="1:32" outlineLevel="1" collapsed="1" x14ac:dyDescent="0.2">
      <c r="A112" s="13"/>
      <c r="B112" s="13"/>
      <c r="C112" s="14"/>
      <c r="D112" s="13"/>
      <c r="E112" s="13"/>
      <c r="F112" s="19"/>
      <c r="G112" s="13"/>
      <c r="H112" s="20"/>
      <c r="I112" s="77" t="s">
        <v>2196</v>
      </c>
      <c r="J112" s="19"/>
      <c r="K112" s="13"/>
      <c r="L112" s="13"/>
      <c r="M112" s="13"/>
      <c r="N112" s="13"/>
      <c r="O112" s="13"/>
      <c r="P112" s="19"/>
      <c r="Q112" s="13"/>
      <c r="R112" s="13"/>
      <c r="S112" s="15"/>
      <c r="T112" s="19"/>
      <c r="U112" s="16"/>
      <c r="V112" s="17"/>
      <c r="W112" s="18">
        <f t="shared" ref="W112:AF112" si="8">SUBTOTAL(9,W69:W111)</f>
        <v>29187.959999999992</v>
      </c>
      <c r="X112" s="18">
        <f t="shared" si="8"/>
        <v>0</v>
      </c>
      <c r="Y112" s="18">
        <f t="shared" si="8"/>
        <v>4259.29</v>
      </c>
      <c r="Z112" s="18">
        <f t="shared" si="8"/>
        <v>4670.2499999999991</v>
      </c>
      <c r="AA112" s="18">
        <f t="shared" si="8"/>
        <v>4.76</v>
      </c>
      <c r="AB112" s="18">
        <f t="shared" si="8"/>
        <v>0</v>
      </c>
      <c r="AC112" s="18">
        <f t="shared" si="8"/>
        <v>0</v>
      </c>
      <c r="AD112" s="18">
        <f t="shared" si="8"/>
        <v>0</v>
      </c>
      <c r="AE112" s="18">
        <f t="shared" si="8"/>
        <v>0</v>
      </c>
      <c r="AF112" s="18">
        <f t="shared" si="8"/>
        <v>38122.26</v>
      </c>
    </row>
    <row r="113" spans="1:32" hidden="1" outlineLevel="2" x14ac:dyDescent="0.2">
      <c r="A113" s="13" t="s">
        <v>2163</v>
      </c>
      <c r="B113" s="13" t="s">
        <v>38</v>
      </c>
      <c r="C113" s="14" t="s">
        <v>43</v>
      </c>
      <c r="D113" s="13" t="s">
        <v>38</v>
      </c>
      <c r="E113" s="13" t="s">
        <v>38</v>
      </c>
      <c r="F113" s="19" t="s">
        <v>2164</v>
      </c>
      <c r="G113" s="13" t="s">
        <v>38</v>
      </c>
      <c r="H113" s="20">
        <v>45407</v>
      </c>
      <c r="I113" s="13" t="str">
        <f t="shared" ref="I113:I118" si="9">TEXT(MONTH(H113),"00")&amp;"-"&amp;YEAR(H113)</f>
        <v>04-2024</v>
      </c>
      <c r="J113" s="19">
        <f t="shared" ref="J113:J118" si="10">YEAR(H113)</f>
        <v>2024</v>
      </c>
      <c r="K113" s="13" t="s">
        <v>473</v>
      </c>
      <c r="L113" s="13" t="s">
        <v>474</v>
      </c>
      <c r="M113" s="13" t="s">
        <v>35</v>
      </c>
      <c r="N113" s="13" t="s">
        <v>36</v>
      </c>
      <c r="O113" s="13" t="s">
        <v>38</v>
      </c>
      <c r="P113" s="19" t="s">
        <v>56</v>
      </c>
      <c r="Q113" s="13" t="s">
        <v>38</v>
      </c>
      <c r="R113" s="13" t="s">
        <v>39</v>
      </c>
      <c r="S113" s="15">
        <v>1</v>
      </c>
      <c r="T113" s="19" t="s">
        <v>478</v>
      </c>
      <c r="U113" s="16">
        <v>820.66</v>
      </c>
      <c r="V113" s="17">
        <f t="shared" ref="V113:V118" si="11">ROUND(U113*S113,2)</f>
        <v>820.66</v>
      </c>
      <c r="W113" s="18">
        <f>ROUND(V113/1.16,2)</f>
        <v>707.47</v>
      </c>
      <c r="X113" s="18">
        <v>0</v>
      </c>
      <c r="Y113" s="18">
        <v>0</v>
      </c>
      <c r="Z113" s="18">
        <f>V113-W113</f>
        <v>113.18999999999994</v>
      </c>
      <c r="AA113" s="18">
        <v>0</v>
      </c>
      <c r="AB113" s="18">
        <v>0</v>
      </c>
      <c r="AC113" s="18">
        <v>0</v>
      </c>
      <c r="AD113" s="18">
        <v>0</v>
      </c>
      <c r="AE113" s="18">
        <v>0</v>
      </c>
      <c r="AF113" s="18">
        <f t="shared" ref="AF113:AF118" si="12">W113-X113+Y113+Z113+AA113-AB113-AC113+AD113-AE113</f>
        <v>820.66</v>
      </c>
    </row>
    <row r="114" spans="1:32" hidden="1" outlineLevel="2" x14ac:dyDescent="0.2">
      <c r="A114" s="13" t="s">
        <v>2165</v>
      </c>
      <c r="B114" s="13" t="s">
        <v>38</v>
      </c>
      <c r="C114" s="14" t="s">
        <v>43</v>
      </c>
      <c r="D114" s="13" t="s">
        <v>38</v>
      </c>
      <c r="E114" s="13" t="s">
        <v>38</v>
      </c>
      <c r="F114" s="19" t="s">
        <v>2166</v>
      </c>
      <c r="G114" s="13" t="s">
        <v>38</v>
      </c>
      <c r="H114" s="20">
        <v>45408</v>
      </c>
      <c r="I114" s="13" t="str">
        <f t="shared" si="9"/>
        <v>04-2024</v>
      </c>
      <c r="J114" s="19">
        <f t="shared" si="10"/>
        <v>2024</v>
      </c>
      <c r="K114" s="13" t="s">
        <v>473</v>
      </c>
      <c r="L114" s="13" t="s">
        <v>474</v>
      </c>
      <c r="M114" s="13" t="s">
        <v>35</v>
      </c>
      <c r="N114" s="13" t="s">
        <v>36</v>
      </c>
      <c r="O114" s="13" t="s">
        <v>38</v>
      </c>
      <c r="P114" s="19" t="s">
        <v>56</v>
      </c>
      <c r="Q114" s="13" t="s">
        <v>38</v>
      </c>
      <c r="R114" s="13" t="s">
        <v>39</v>
      </c>
      <c r="S114" s="15">
        <v>1</v>
      </c>
      <c r="T114" s="19" t="s">
        <v>479</v>
      </c>
      <c r="U114" s="16">
        <v>2341.83</v>
      </c>
      <c r="V114" s="17">
        <f t="shared" si="11"/>
        <v>2341.83</v>
      </c>
      <c r="W114" s="18">
        <f>ROUND(V114/1.16,2)</f>
        <v>2018.82</v>
      </c>
      <c r="X114" s="18">
        <v>0</v>
      </c>
      <c r="Y114" s="18">
        <v>0</v>
      </c>
      <c r="Z114" s="18">
        <f>V114-W114</f>
        <v>323.01</v>
      </c>
      <c r="AA114" s="18">
        <v>0</v>
      </c>
      <c r="AB114" s="18">
        <v>0</v>
      </c>
      <c r="AC114" s="18">
        <v>0</v>
      </c>
      <c r="AD114" s="18">
        <v>0</v>
      </c>
      <c r="AE114" s="18">
        <v>0</v>
      </c>
      <c r="AF114" s="18">
        <f t="shared" si="12"/>
        <v>2341.83</v>
      </c>
    </row>
    <row r="115" spans="1:32" hidden="1" outlineLevel="2" x14ac:dyDescent="0.2">
      <c r="A115" s="13" t="s">
        <v>2147</v>
      </c>
      <c r="B115" s="13" t="s">
        <v>38</v>
      </c>
      <c r="C115" s="14" t="s">
        <v>43</v>
      </c>
      <c r="D115" s="13" t="s">
        <v>38</v>
      </c>
      <c r="E115" s="13" t="s">
        <v>38</v>
      </c>
      <c r="F115" s="19" t="s">
        <v>2148</v>
      </c>
      <c r="G115" s="13" t="s">
        <v>38</v>
      </c>
      <c r="H115" s="20">
        <v>45398</v>
      </c>
      <c r="I115" s="13" t="str">
        <f t="shared" si="9"/>
        <v>04-2024</v>
      </c>
      <c r="J115" s="19">
        <f t="shared" si="10"/>
        <v>2024</v>
      </c>
      <c r="K115" s="13" t="s">
        <v>469</v>
      </c>
      <c r="L115" s="13" t="s">
        <v>470</v>
      </c>
      <c r="M115" s="13" t="s">
        <v>35</v>
      </c>
      <c r="N115" s="13" t="s">
        <v>36</v>
      </c>
      <c r="O115" s="13" t="s">
        <v>38</v>
      </c>
      <c r="P115" s="19" t="s">
        <v>46</v>
      </c>
      <c r="Q115" s="13" t="s">
        <v>38</v>
      </c>
      <c r="R115" s="13" t="s">
        <v>39</v>
      </c>
      <c r="S115" s="15">
        <v>1</v>
      </c>
      <c r="T115" s="19" t="s">
        <v>2149</v>
      </c>
      <c r="U115" s="16">
        <v>214.66</v>
      </c>
      <c r="V115" s="17">
        <f t="shared" si="11"/>
        <v>214.66</v>
      </c>
      <c r="W115" s="18">
        <v>214.66</v>
      </c>
      <c r="X115" s="18">
        <v>0</v>
      </c>
      <c r="Y115" s="18">
        <v>0</v>
      </c>
      <c r="Z115" s="18">
        <v>34.340000000000003</v>
      </c>
      <c r="AA115" s="18">
        <v>0</v>
      </c>
      <c r="AB115" s="18">
        <v>0</v>
      </c>
      <c r="AC115" s="18">
        <v>0</v>
      </c>
      <c r="AD115" s="18">
        <v>0</v>
      </c>
      <c r="AE115" s="18">
        <v>0</v>
      </c>
      <c r="AF115" s="18">
        <f t="shared" si="12"/>
        <v>249</v>
      </c>
    </row>
    <row r="116" spans="1:32" hidden="1" outlineLevel="2" x14ac:dyDescent="0.2">
      <c r="A116" s="13" t="s">
        <v>2150</v>
      </c>
      <c r="B116" s="13" t="s">
        <v>38</v>
      </c>
      <c r="C116" s="14" t="s">
        <v>43</v>
      </c>
      <c r="D116" s="13" t="s">
        <v>38</v>
      </c>
      <c r="E116" s="13" t="s">
        <v>38</v>
      </c>
      <c r="F116" s="19" t="s">
        <v>2151</v>
      </c>
      <c r="G116" s="13" t="s">
        <v>38</v>
      </c>
      <c r="H116" s="20">
        <v>45398</v>
      </c>
      <c r="I116" s="13" t="str">
        <f t="shared" si="9"/>
        <v>04-2024</v>
      </c>
      <c r="J116" s="19">
        <f t="shared" si="10"/>
        <v>2024</v>
      </c>
      <c r="K116" s="13" t="s">
        <v>469</v>
      </c>
      <c r="L116" s="13" t="s">
        <v>470</v>
      </c>
      <c r="M116" s="13" t="s">
        <v>35</v>
      </c>
      <c r="N116" s="13" t="s">
        <v>36</v>
      </c>
      <c r="O116" s="13" t="s">
        <v>38</v>
      </c>
      <c r="P116" s="19" t="s">
        <v>46</v>
      </c>
      <c r="Q116" s="13" t="s">
        <v>38</v>
      </c>
      <c r="R116" s="13" t="s">
        <v>39</v>
      </c>
      <c r="S116" s="15">
        <v>1</v>
      </c>
      <c r="T116" s="19" t="s">
        <v>490</v>
      </c>
      <c r="U116" s="16">
        <v>21.55</v>
      </c>
      <c r="V116" s="17">
        <f t="shared" si="11"/>
        <v>21.55</v>
      </c>
      <c r="W116" s="18">
        <f>V116</f>
        <v>21.55</v>
      </c>
      <c r="X116" s="18">
        <v>0</v>
      </c>
      <c r="Y116" s="18">
        <v>0</v>
      </c>
      <c r="Z116" s="18">
        <f>ROUND(W116*0.16,2)</f>
        <v>3.45</v>
      </c>
      <c r="AA116" s="18">
        <v>0</v>
      </c>
      <c r="AB116" s="18">
        <v>0</v>
      </c>
      <c r="AC116" s="18">
        <v>0</v>
      </c>
      <c r="AD116" s="18">
        <v>0</v>
      </c>
      <c r="AE116" s="18">
        <v>0</v>
      </c>
      <c r="AF116" s="18">
        <f t="shared" si="12"/>
        <v>25</v>
      </c>
    </row>
    <row r="117" spans="1:32" hidden="1" outlineLevel="2" x14ac:dyDescent="0.2">
      <c r="A117" s="13" t="s">
        <v>2152</v>
      </c>
      <c r="B117" s="13" t="s">
        <v>38</v>
      </c>
      <c r="C117" s="14" t="s">
        <v>43</v>
      </c>
      <c r="D117" s="13" t="s">
        <v>38</v>
      </c>
      <c r="E117" s="13" t="s">
        <v>38</v>
      </c>
      <c r="F117" s="19" t="s">
        <v>2153</v>
      </c>
      <c r="G117" s="13" t="s">
        <v>38</v>
      </c>
      <c r="H117" s="20">
        <v>45390</v>
      </c>
      <c r="I117" s="13" t="str">
        <f t="shared" si="9"/>
        <v>04-2024</v>
      </c>
      <c r="J117" s="19">
        <f t="shared" si="10"/>
        <v>2024</v>
      </c>
      <c r="K117" s="13" t="s">
        <v>469</v>
      </c>
      <c r="L117" s="13" t="s">
        <v>470</v>
      </c>
      <c r="M117" s="13" t="s">
        <v>35</v>
      </c>
      <c r="N117" s="13" t="s">
        <v>36</v>
      </c>
      <c r="O117" s="13" t="s">
        <v>38</v>
      </c>
      <c r="P117" s="19" t="s">
        <v>46</v>
      </c>
      <c r="Q117" s="13" t="s">
        <v>38</v>
      </c>
      <c r="R117" s="13" t="s">
        <v>39</v>
      </c>
      <c r="S117" s="15">
        <v>1</v>
      </c>
      <c r="T117" s="19" t="s">
        <v>2154</v>
      </c>
      <c r="U117" s="16">
        <v>799</v>
      </c>
      <c r="V117" s="17">
        <f t="shared" si="11"/>
        <v>799</v>
      </c>
      <c r="W117" s="18">
        <v>774.14</v>
      </c>
      <c r="X117" s="18">
        <v>0</v>
      </c>
      <c r="Y117" s="18">
        <v>0</v>
      </c>
      <c r="Z117" s="18">
        <f>ROUND(W117*0.16,2)</f>
        <v>123.86</v>
      </c>
      <c r="AA117" s="18">
        <v>0</v>
      </c>
      <c r="AB117" s="18">
        <v>0</v>
      </c>
      <c r="AC117" s="18">
        <v>0</v>
      </c>
      <c r="AD117" s="18">
        <v>0</v>
      </c>
      <c r="AE117" s="18">
        <v>0</v>
      </c>
      <c r="AF117" s="18">
        <f t="shared" si="12"/>
        <v>898</v>
      </c>
    </row>
    <row r="118" spans="1:32" hidden="1" outlineLevel="2" x14ac:dyDescent="0.2">
      <c r="A118" s="13" t="s">
        <v>2155</v>
      </c>
      <c r="B118" s="13" t="s">
        <v>38</v>
      </c>
      <c r="C118" s="14" t="s">
        <v>43</v>
      </c>
      <c r="D118" s="13" t="s">
        <v>38</v>
      </c>
      <c r="E118" s="13" t="s">
        <v>38</v>
      </c>
      <c r="F118" s="19" t="s">
        <v>2156</v>
      </c>
      <c r="G118" s="13" t="s">
        <v>38</v>
      </c>
      <c r="H118" s="20">
        <v>45395</v>
      </c>
      <c r="I118" s="13" t="str">
        <f t="shared" si="9"/>
        <v>04-2024</v>
      </c>
      <c r="J118" s="19">
        <f t="shared" si="10"/>
        <v>2024</v>
      </c>
      <c r="K118" s="13" t="s">
        <v>469</v>
      </c>
      <c r="L118" s="13" t="s">
        <v>470</v>
      </c>
      <c r="M118" s="13" t="s">
        <v>35</v>
      </c>
      <c r="N118" s="13" t="s">
        <v>36</v>
      </c>
      <c r="O118" s="13" t="s">
        <v>38</v>
      </c>
      <c r="P118" s="19" t="s">
        <v>46</v>
      </c>
      <c r="Q118" s="13" t="s">
        <v>38</v>
      </c>
      <c r="R118" s="13" t="s">
        <v>39</v>
      </c>
      <c r="S118" s="15">
        <v>1</v>
      </c>
      <c r="T118" s="19" t="s">
        <v>472</v>
      </c>
      <c r="U118" s="16">
        <v>1119.83</v>
      </c>
      <c r="V118" s="17">
        <f t="shared" si="11"/>
        <v>1119.83</v>
      </c>
      <c r="W118" s="18">
        <f>V118</f>
        <v>1119.83</v>
      </c>
      <c r="X118" s="18">
        <v>0</v>
      </c>
      <c r="Y118" s="18">
        <v>0</v>
      </c>
      <c r="Z118" s="18">
        <f>ROUND(W118*0.16,2)</f>
        <v>179.17</v>
      </c>
      <c r="AA118" s="18">
        <v>0</v>
      </c>
      <c r="AB118" s="18">
        <v>0</v>
      </c>
      <c r="AC118" s="18">
        <v>0</v>
      </c>
      <c r="AD118" s="18">
        <v>0</v>
      </c>
      <c r="AE118" s="18">
        <v>0</v>
      </c>
      <c r="AF118" s="18">
        <f t="shared" si="12"/>
        <v>1299</v>
      </c>
    </row>
    <row r="119" spans="1:32" hidden="1" outlineLevel="2" x14ac:dyDescent="0.2">
      <c r="A119" s="13" t="s">
        <v>1191</v>
      </c>
      <c r="B119" s="13" t="s">
        <v>108</v>
      </c>
      <c r="C119" s="14" t="s">
        <v>43</v>
      </c>
      <c r="D119" s="13" t="s">
        <v>34</v>
      </c>
      <c r="E119" s="13" t="s">
        <v>1192</v>
      </c>
      <c r="F119" s="13" t="s">
        <v>1192</v>
      </c>
      <c r="G119" s="13" t="s">
        <v>1193</v>
      </c>
      <c r="H119" s="13" t="s">
        <v>1194</v>
      </c>
      <c r="I119" s="13" t="str">
        <f t="shared" ref="I119:I147" si="13">MID(H119,6,2)&amp;"-"&amp;LEFT(H119,4)</f>
        <v>04-2024</v>
      </c>
      <c r="J119" s="13" t="str">
        <f t="shared" ref="J119:J147" si="14">LEFT(H119,4)</f>
        <v>2024</v>
      </c>
      <c r="K119" s="13" t="s">
        <v>1195</v>
      </c>
      <c r="L119" s="13" t="s">
        <v>1196</v>
      </c>
      <c r="M119" s="13" t="s">
        <v>35</v>
      </c>
      <c r="N119" s="13" t="s">
        <v>36</v>
      </c>
      <c r="O119" s="13" t="s">
        <v>44</v>
      </c>
      <c r="P119" s="13" t="s">
        <v>56</v>
      </c>
      <c r="Q119" s="13" t="s">
        <v>45</v>
      </c>
      <c r="R119" s="13" t="s">
        <v>39</v>
      </c>
      <c r="S119" s="15">
        <v>1</v>
      </c>
      <c r="T119" s="13" t="s">
        <v>1197</v>
      </c>
      <c r="U119" s="16" t="s">
        <v>1198</v>
      </c>
      <c r="V119" s="17">
        <v>5517.24</v>
      </c>
      <c r="W119" s="18">
        <v>5517.24</v>
      </c>
      <c r="X119" s="18">
        <v>0</v>
      </c>
      <c r="Y119" s="18">
        <v>0</v>
      </c>
      <c r="Z119" s="18">
        <v>882.76</v>
      </c>
      <c r="AA119" s="18">
        <v>0</v>
      </c>
      <c r="AB119" s="18">
        <v>0</v>
      </c>
      <c r="AC119" s="18">
        <v>0</v>
      </c>
      <c r="AD119" s="18">
        <v>0</v>
      </c>
      <c r="AE119" s="18">
        <v>0</v>
      </c>
      <c r="AF119" s="18">
        <v>6400</v>
      </c>
    </row>
    <row r="120" spans="1:32" hidden="1" outlineLevel="2" x14ac:dyDescent="0.2">
      <c r="A120" s="13" t="s">
        <v>1199</v>
      </c>
      <c r="B120" s="13" t="s">
        <v>108</v>
      </c>
      <c r="C120" s="14" t="s">
        <v>43</v>
      </c>
      <c r="D120" s="13" t="s">
        <v>737</v>
      </c>
      <c r="E120" s="13" t="s">
        <v>1200</v>
      </c>
      <c r="F120" s="13" t="s">
        <v>1201</v>
      </c>
      <c r="G120" s="13" t="s">
        <v>1202</v>
      </c>
      <c r="H120" s="13" t="s">
        <v>1203</v>
      </c>
      <c r="I120" s="13" t="str">
        <f t="shared" si="13"/>
        <v>04-2024</v>
      </c>
      <c r="J120" s="13" t="str">
        <f t="shared" si="14"/>
        <v>2024</v>
      </c>
      <c r="K120" s="13" t="s">
        <v>1204</v>
      </c>
      <c r="L120" s="13" t="s">
        <v>1205</v>
      </c>
      <c r="M120" s="13" t="s">
        <v>35</v>
      </c>
      <c r="N120" s="13" t="s">
        <v>36</v>
      </c>
      <c r="O120" s="13" t="s">
        <v>44</v>
      </c>
      <c r="P120" s="13" t="s">
        <v>58</v>
      </c>
      <c r="Q120" s="13" t="s">
        <v>45</v>
      </c>
      <c r="R120" s="13" t="s">
        <v>39</v>
      </c>
      <c r="S120" s="15">
        <v>1</v>
      </c>
      <c r="T120" s="13" t="s">
        <v>1206</v>
      </c>
      <c r="U120" s="16" t="s">
        <v>1207</v>
      </c>
      <c r="V120" s="17">
        <v>93.97</v>
      </c>
      <c r="W120" s="18">
        <v>93.97</v>
      </c>
      <c r="X120" s="18">
        <v>0</v>
      </c>
      <c r="Y120" s="18">
        <v>0</v>
      </c>
      <c r="Z120" s="18">
        <v>15.03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109</v>
      </c>
    </row>
    <row r="121" spans="1:32" hidden="1" outlineLevel="2" x14ac:dyDescent="0.2">
      <c r="A121" s="13" t="s">
        <v>1208</v>
      </c>
      <c r="B121" s="13" t="s">
        <v>108</v>
      </c>
      <c r="C121" s="14" t="s">
        <v>43</v>
      </c>
      <c r="D121" s="13" t="s">
        <v>1209</v>
      </c>
      <c r="E121" s="13" t="s">
        <v>48</v>
      </c>
      <c r="F121" s="13" t="s">
        <v>1210</v>
      </c>
      <c r="G121" s="13" t="s">
        <v>1211</v>
      </c>
      <c r="H121" s="13" t="s">
        <v>1212</v>
      </c>
      <c r="I121" s="13" t="str">
        <f t="shared" si="13"/>
        <v>04-2024</v>
      </c>
      <c r="J121" s="13" t="str">
        <f t="shared" si="14"/>
        <v>2024</v>
      </c>
      <c r="K121" s="13" t="s">
        <v>49</v>
      </c>
      <c r="L121" s="13" t="s">
        <v>124</v>
      </c>
      <c r="M121" s="13" t="s">
        <v>35</v>
      </c>
      <c r="N121" s="13" t="s">
        <v>36</v>
      </c>
      <c r="O121" s="13" t="s">
        <v>44</v>
      </c>
      <c r="P121" s="13" t="s">
        <v>37</v>
      </c>
      <c r="Q121" s="13" t="s">
        <v>45</v>
      </c>
      <c r="R121" s="13" t="s">
        <v>39</v>
      </c>
      <c r="S121" s="15">
        <v>1</v>
      </c>
      <c r="T121" s="13" t="s">
        <v>1213</v>
      </c>
      <c r="U121" s="16" t="s">
        <v>1214</v>
      </c>
      <c r="V121" s="17">
        <v>171.55</v>
      </c>
      <c r="W121" s="18">
        <v>171.55</v>
      </c>
      <c r="X121" s="18">
        <v>0</v>
      </c>
      <c r="Y121" s="18">
        <v>0</v>
      </c>
      <c r="Z121" s="18">
        <v>27.45</v>
      </c>
      <c r="AA121" s="18">
        <v>0</v>
      </c>
      <c r="AB121" s="18">
        <v>0</v>
      </c>
      <c r="AC121" s="18">
        <v>0</v>
      </c>
      <c r="AD121" s="18">
        <v>0</v>
      </c>
      <c r="AE121" s="18">
        <v>0</v>
      </c>
      <c r="AF121" s="18">
        <v>199</v>
      </c>
    </row>
    <row r="122" spans="1:32" hidden="1" outlineLevel="2" x14ac:dyDescent="0.2">
      <c r="A122" s="13" t="s">
        <v>1215</v>
      </c>
      <c r="B122" s="13" t="s">
        <v>108</v>
      </c>
      <c r="C122" s="14" t="s">
        <v>43</v>
      </c>
      <c r="D122" s="13" t="s">
        <v>54</v>
      </c>
      <c r="E122" s="13" t="s">
        <v>1216</v>
      </c>
      <c r="F122" s="13" t="s">
        <v>1217</v>
      </c>
      <c r="G122" s="13" t="s">
        <v>1218</v>
      </c>
      <c r="H122" s="13" t="s">
        <v>1219</v>
      </c>
      <c r="I122" s="13" t="str">
        <f t="shared" si="13"/>
        <v>04-2024</v>
      </c>
      <c r="J122" s="13" t="str">
        <f t="shared" si="14"/>
        <v>2024</v>
      </c>
      <c r="K122" s="13" t="s">
        <v>55</v>
      </c>
      <c r="L122" s="13" t="s">
        <v>146</v>
      </c>
      <c r="M122" s="13" t="s">
        <v>35</v>
      </c>
      <c r="N122" s="13" t="s">
        <v>36</v>
      </c>
      <c r="O122" s="13" t="s">
        <v>44</v>
      </c>
      <c r="P122" s="13" t="s">
        <v>58</v>
      </c>
      <c r="Q122" s="13" t="s">
        <v>45</v>
      </c>
      <c r="R122" s="13" t="s">
        <v>39</v>
      </c>
      <c r="S122" s="15">
        <v>1</v>
      </c>
      <c r="T122" s="13" t="s">
        <v>1220</v>
      </c>
      <c r="U122" s="16" t="s">
        <v>109</v>
      </c>
      <c r="V122" s="17">
        <v>214.66</v>
      </c>
      <c r="W122" s="18">
        <v>145.69</v>
      </c>
      <c r="X122" s="18">
        <v>0</v>
      </c>
      <c r="Y122" s="18">
        <v>0</v>
      </c>
      <c r="Z122" s="18">
        <v>23.31</v>
      </c>
      <c r="AA122" s="18">
        <v>0</v>
      </c>
      <c r="AB122" s="18">
        <v>0</v>
      </c>
      <c r="AC122" s="18">
        <v>0</v>
      </c>
      <c r="AD122" s="18">
        <v>0</v>
      </c>
      <c r="AE122" s="18">
        <v>0</v>
      </c>
      <c r="AF122" s="18">
        <v>169</v>
      </c>
    </row>
    <row r="123" spans="1:32" hidden="1" outlineLevel="2" x14ac:dyDescent="0.2">
      <c r="A123" s="13" t="s">
        <v>1557</v>
      </c>
      <c r="B123" s="13" t="s">
        <v>108</v>
      </c>
      <c r="C123" s="14" t="s">
        <v>761</v>
      </c>
      <c r="D123" s="13" t="s">
        <v>129</v>
      </c>
      <c r="E123" s="13" t="s">
        <v>1558</v>
      </c>
      <c r="F123" s="13" t="s">
        <v>1559</v>
      </c>
      <c r="G123" s="13" t="s">
        <v>1560</v>
      </c>
      <c r="H123" s="13" t="s">
        <v>1561</v>
      </c>
      <c r="I123" s="13" t="str">
        <f t="shared" si="13"/>
        <v>04-2024</v>
      </c>
      <c r="J123" s="13" t="str">
        <f t="shared" si="14"/>
        <v>2024</v>
      </c>
      <c r="K123" s="13" t="s">
        <v>91</v>
      </c>
      <c r="L123" s="13" t="s">
        <v>130</v>
      </c>
      <c r="M123" s="13" t="s">
        <v>35</v>
      </c>
      <c r="N123" s="13" t="s">
        <v>36</v>
      </c>
      <c r="O123" s="13" t="s">
        <v>34</v>
      </c>
      <c r="P123" s="13" t="s">
        <v>34</v>
      </c>
      <c r="Q123" s="13" t="s">
        <v>766</v>
      </c>
      <c r="R123" s="13" t="s">
        <v>767</v>
      </c>
      <c r="S123" s="15">
        <v>0</v>
      </c>
      <c r="T123" s="13" t="s">
        <v>768</v>
      </c>
      <c r="U123" s="16" t="s">
        <v>769</v>
      </c>
      <c r="V123" s="17">
        <v>0</v>
      </c>
      <c r="W123" s="18">
        <v>0</v>
      </c>
      <c r="X123" s="18">
        <v>0</v>
      </c>
      <c r="Y123" s="18">
        <v>0</v>
      </c>
      <c r="Z123" s="18">
        <v>0</v>
      </c>
      <c r="AA123" s="18">
        <v>0</v>
      </c>
      <c r="AB123" s="18">
        <v>0</v>
      </c>
      <c r="AC123" s="18">
        <v>0</v>
      </c>
      <c r="AD123" s="18">
        <v>0</v>
      </c>
      <c r="AE123" s="18">
        <v>0</v>
      </c>
      <c r="AF123" s="18">
        <v>0</v>
      </c>
    </row>
    <row r="124" spans="1:32" hidden="1" outlineLevel="2" x14ac:dyDescent="0.2">
      <c r="A124" s="13" t="s">
        <v>1221</v>
      </c>
      <c r="B124" s="13" t="s">
        <v>108</v>
      </c>
      <c r="C124" s="14" t="s">
        <v>43</v>
      </c>
      <c r="D124" s="13" t="s">
        <v>1222</v>
      </c>
      <c r="E124" s="13" t="s">
        <v>1223</v>
      </c>
      <c r="F124" s="13" t="s">
        <v>1224</v>
      </c>
      <c r="G124" s="13" t="s">
        <v>1225</v>
      </c>
      <c r="H124" s="13" t="s">
        <v>1226</v>
      </c>
      <c r="I124" s="13" t="str">
        <f t="shared" si="13"/>
        <v>04-2024</v>
      </c>
      <c r="J124" s="13" t="str">
        <f t="shared" si="14"/>
        <v>2024</v>
      </c>
      <c r="K124" s="13" t="s">
        <v>1227</v>
      </c>
      <c r="L124" s="13" t="s">
        <v>1228</v>
      </c>
      <c r="M124" s="13" t="s">
        <v>35</v>
      </c>
      <c r="N124" s="13" t="s">
        <v>36</v>
      </c>
      <c r="O124" s="13" t="s">
        <v>44</v>
      </c>
      <c r="P124" s="13" t="s">
        <v>58</v>
      </c>
      <c r="Q124" s="13" t="s">
        <v>45</v>
      </c>
      <c r="R124" s="13" t="s">
        <v>39</v>
      </c>
      <c r="S124" s="15">
        <v>1</v>
      </c>
      <c r="T124" s="13" t="s">
        <v>1229</v>
      </c>
      <c r="U124" s="16" t="s">
        <v>1230</v>
      </c>
      <c r="V124" s="17">
        <v>225.87</v>
      </c>
      <c r="W124" s="18">
        <v>225.87</v>
      </c>
      <c r="X124" s="18">
        <v>0</v>
      </c>
      <c r="Y124" s="18">
        <v>0</v>
      </c>
      <c r="Z124" s="18">
        <v>36.14</v>
      </c>
      <c r="AA124" s="18">
        <v>0</v>
      </c>
      <c r="AB124" s="18">
        <v>0</v>
      </c>
      <c r="AC124" s="18">
        <v>0</v>
      </c>
      <c r="AD124" s="18">
        <v>0</v>
      </c>
      <c r="AE124" s="18">
        <v>0</v>
      </c>
      <c r="AF124" s="18">
        <v>262.01</v>
      </c>
    </row>
    <row r="125" spans="1:32" hidden="1" outlineLevel="2" x14ac:dyDescent="0.2">
      <c r="A125" s="13" t="s">
        <v>1231</v>
      </c>
      <c r="B125" s="13" t="s">
        <v>108</v>
      </c>
      <c r="C125" s="14" t="s">
        <v>43</v>
      </c>
      <c r="D125" s="13" t="s">
        <v>1232</v>
      </c>
      <c r="E125" s="13" t="s">
        <v>1233</v>
      </c>
      <c r="F125" s="13" t="s">
        <v>1234</v>
      </c>
      <c r="G125" s="13" t="s">
        <v>1235</v>
      </c>
      <c r="H125" s="13" t="s">
        <v>1236</v>
      </c>
      <c r="I125" s="13" t="str">
        <f t="shared" si="13"/>
        <v>04-2024</v>
      </c>
      <c r="J125" s="13" t="str">
        <f t="shared" si="14"/>
        <v>2024</v>
      </c>
      <c r="K125" s="13" t="s">
        <v>1237</v>
      </c>
      <c r="L125" s="13" t="s">
        <v>1238</v>
      </c>
      <c r="M125" s="13" t="s">
        <v>35</v>
      </c>
      <c r="N125" s="13" t="s">
        <v>36</v>
      </c>
      <c r="O125" s="13" t="s">
        <v>44</v>
      </c>
      <c r="P125" s="13" t="s">
        <v>56</v>
      </c>
      <c r="Q125" s="13" t="s">
        <v>45</v>
      </c>
      <c r="R125" s="13" t="s">
        <v>39</v>
      </c>
      <c r="S125" s="15">
        <v>1</v>
      </c>
      <c r="T125" s="13" t="s">
        <v>1239</v>
      </c>
      <c r="U125" s="16" t="s">
        <v>1240</v>
      </c>
      <c r="V125" s="17">
        <v>2341.71</v>
      </c>
      <c r="W125" s="18">
        <v>2341.71</v>
      </c>
      <c r="X125" s="18">
        <v>0</v>
      </c>
      <c r="Y125" s="18">
        <v>0</v>
      </c>
      <c r="Z125" s="18">
        <v>374.67</v>
      </c>
      <c r="AA125" s="18">
        <v>0</v>
      </c>
      <c r="AB125" s="18">
        <v>0</v>
      </c>
      <c r="AC125" s="18">
        <v>0</v>
      </c>
      <c r="AD125" s="18">
        <v>0</v>
      </c>
      <c r="AE125" s="18">
        <v>0</v>
      </c>
      <c r="AF125" s="18">
        <v>2716.38</v>
      </c>
    </row>
    <row r="126" spans="1:32" hidden="1" outlineLevel="2" x14ac:dyDescent="0.2">
      <c r="A126" s="13" t="s">
        <v>1241</v>
      </c>
      <c r="B126" s="13" t="s">
        <v>108</v>
      </c>
      <c r="C126" s="14" t="s">
        <v>43</v>
      </c>
      <c r="D126" s="13" t="s">
        <v>347</v>
      </c>
      <c r="E126" s="13" t="s">
        <v>1242</v>
      </c>
      <c r="F126" s="13" t="s">
        <v>1243</v>
      </c>
      <c r="G126" s="13" t="s">
        <v>1244</v>
      </c>
      <c r="H126" s="13" t="s">
        <v>1245</v>
      </c>
      <c r="I126" s="13" t="str">
        <f t="shared" si="13"/>
        <v>04-2024</v>
      </c>
      <c r="J126" s="13" t="str">
        <f t="shared" si="14"/>
        <v>2024</v>
      </c>
      <c r="K126" s="13" t="s">
        <v>352</v>
      </c>
      <c r="L126" s="13" t="s">
        <v>353</v>
      </c>
      <c r="M126" s="13" t="s">
        <v>35</v>
      </c>
      <c r="N126" s="13" t="s">
        <v>36</v>
      </c>
      <c r="O126" s="13" t="s">
        <v>44</v>
      </c>
      <c r="P126" s="13" t="s">
        <v>58</v>
      </c>
      <c r="Q126" s="13" t="s">
        <v>45</v>
      </c>
      <c r="R126" s="13" t="s">
        <v>39</v>
      </c>
      <c r="S126" s="15">
        <v>1</v>
      </c>
      <c r="T126" s="13" t="s">
        <v>1246</v>
      </c>
      <c r="U126" s="16" t="s">
        <v>1247</v>
      </c>
      <c r="V126" s="17">
        <v>228</v>
      </c>
      <c r="W126" s="18">
        <v>0</v>
      </c>
      <c r="X126" s="18">
        <v>0</v>
      </c>
      <c r="Y126" s="18">
        <v>171</v>
      </c>
      <c r="Z126" s="18">
        <v>0</v>
      </c>
      <c r="AA126" s="18">
        <v>0</v>
      </c>
      <c r="AB126" s="18">
        <v>0</v>
      </c>
      <c r="AC126" s="18">
        <v>0</v>
      </c>
      <c r="AD126" s="18">
        <v>0</v>
      </c>
      <c r="AE126" s="18">
        <v>0</v>
      </c>
      <c r="AF126" s="18">
        <v>171</v>
      </c>
    </row>
    <row r="127" spans="1:32" hidden="1" outlineLevel="2" x14ac:dyDescent="0.2">
      <c r="A127" s="13" t="s">
        <v>1248</v>
      </c>
      <c r="B127" s="13" t="s">
        <v>108</v>
      </c>
      <c r="C127" s="14" t="s">
        <v>43</v>
      </c>
      <c r="D127" s="13" t="s">
        <v>34</v>
      </c>
      <c r="E127" s="13" t="s">
        <v>34</v>
      </c>
      <c r="F127" s="13" t="s">
        <v>1249</v>
      </c>
      <c r="G127" s="13" t="s">
        <v>1250</v>
      </c>
      <c r="H127" s="13" t="s">
        <v>1251</v>
      </c>
      <c r="I127" s="13" t="str">
        <f t="shared" si="13"/>
        <v>04-2024</v>
      </c>
      <c r="J127" s="13" t="str">
        <f t="shared" si="14"/>
        <v>2024</v>
      </c>
      <c r="K127" s="13" t="s">
        <v>1252</v>
      </c>
      <c r="L127" s="13" t="s">
        <v>1253</v>
      </c>
      <c r="M127" s="13" t="s">
        <v>35</v>
      </c>
      <c r="N127" s="13" t="s">
        <v>36</v>
      </c>
      <c r="O127" s="13" t="s">
        <v>44</v>
      </c>
      <c r="P127" s="13" t="s">
        <v>58</v>
      </c>
      <c r="Q127" s="13" t="s">
        <v>45</v>
      </c>
      <c r="R127" s="13" t="s">
        <v>39</v>
      </c>
      <c r="S127" s="15">
        <v>1</v>
      </c>
      <c r="T127" s="13" t="s">
        <v>1254</v>
      </c>
      <c r="U127" s="16" t="s">
        <v>1255</v>
      </c>
      <c r="V127" s="17">
        <v>134.47999999999999</v>
      </c>
      <c r="W127" s="18">
        <v>134.47999999999999</v>
      </c>
      <c r="X127" s="18">
        <v>0</v>
      </c>
      <c r="Y127" s="18">
        <v>0</v>
      </c>
      <c r="Z127" s="18">
        <v>21.52</v>
      </c>
      <c r="AA127" s="18">
        <v>0</v>
      </c>
      <c r="AB127" s="18">
        <v>0</v>
      </c>
      <c r="AC127" s="18">
        <v>0</v>
      </c>
      <c r="AD127" s="18">
        <v>0</v>
      </c>
      <c r="AE127" s="18">
        <v>0</v>
      </c>
      <c r="AF127" s="18">
        <v>156</v>
      </c>
    </row>
    <row r="128" spans="1:32" hidden="1" outlineLevel="2" x14ac:dyDescent="0.2">
      <c r="A128" s="13" t="s">
        <v>1256</v>
      </c>
      <c r="B128" s="13" t="s">
        <v>108</v>
      </c>
      <c r="C128" s="14" t="s">
        <v>43</v>
      </c>
      <c r="D128" s="13" t="s">
        <v>34</v>
      </c>
      <c r="E128" s="13" t="s">
        <v>34</v>
      </c>
      <c r="F128" s="13" t="s">
        <v>1257</v>
      </c>
      <c r="G128" s="13" t="s">
        <v>1258</v>
      </c>
      <c r="H128" s="13" t="s">
        <v>1259</v>
      </c>
      <c r="I128" s="13" t="str">
        <f t="shared" si="13"/>
        <v>04-2024</v>
      </c>
      <c r="J128" s="13" t="str">
        <f t="shared" si="14"/>
        <v>2024</v>
      </c>
      <c r="K128" s="13" t="s">
        <v>1252</v>
      </c>
      <c r="L128" s="13" t="s">
        <v>1253</v>
      </c>
      <c r="M128" s="13" t="s">
        <v>35</v>
      </c>
      <c r="N128" s="13" t="s">
        <v>36</v>
      </c>
      <c r="O128" s="13" t="s">
        <v>44</v>
      </c>
      <c r="P128" s="13" t="s">
        <v>58</v>
      </c>
      <c r="Q128" s="13" t="s">
        <v>45</v>
      </c>
      <c r="R128" s="13" t="s">
        <v>39</v>
      </c>
      <c r="S128" s="15">
        <v>1</v>
      </c>
      <c r="T128" s="13" t="s">
        <v>1260</v>
      </c>
      <c r="U128" s="16" t="s">
        <v>1255</v>
      </c>
      <c r="V128" s="17">
        <v>134.47999999999999</v>
      </c>
      <c r="W128" s="18">
        <v>134.47999999999999</v>
      </c>
      <c r="X128" s="18">
        <v>0</v>
      </c>
      <c r="Y128" s="18">
        <v>0</v>
      </c>
      <c r="Z128" s="18">
        <v>21.52</v>
      </c>
      <c r="AA128" s="18">
        <v>0</v>
      </c>
      <c r="AB128" s="18">
        <v>0</v>
      </c>
      <c r="AC128" s="18">
        <v>0</v>
      </c>
      <c r="AD128" s="18">
        <v>0</v>
      </c>
      <c r="AE128" s="18">
        <v>0</v>
      </c>
      <c r="AF128" s="18">
        <v>156</v>
      </c>
    </row>
    <row r="129" spans="1:32" hidden="1" outlineLevel="2" x14ac:dyDescent="0.2">
      <c r="A129" s="13" t="s">
        <v>1261</v>
      </c>
      <c r="B129" s="13" t="s">
        <v>108</v>
      </c>
      <c r="C129" s="14" t="s">
        <v>43</v>
      </c>
      <c r="D129" s="13" t="s">
        <v>34</v>
      </c>
      <c r="E129" s="13" t="s">
        <v>34</v>
      </c>
      <c r="F129" s="13" t="s">
        <v>1262</v>
      </c>
      <c r="G129" s="13" t="s">
        <v>1263</v>
      </c>
      <c r="H129" s="13" t="s">
        <v>1264</v>
      </c>
      <c r="I129" s="13" t="str">
        <f t="shared" si="13"/>
        <v>04-2024</v>
      </c>
      <c r="J129" s="13" t="str">
        <f t="shared" si="14"/>
        <v>2024</v>
      </c>
      <c r="K129" s="13" t="s">
        <v>1252</v>
      </c>
      <c r="L129" s="13" t="s">
        <v>1253</v>
      </c>
      <c r="M129" s="13" t="s">
        <v>35</v>
      </c>
      <c r="N129" s="13" t="s">
        <v>36</v>
      </c>
      <c r="O129" s="13" t="s">
        <v>44</v>
      </c>
      <c r="P129" s="13" t="s">
        <v>58</v>
      </c>
      <c r="Q129" s="13" t="s">
        <v>45</v>
      </c>
      <c r="R129" s="13" t="s">
        <v>39</v>
      </c>
      <c r="S129" s="15">
        <v>1</v>
      </c>
      <c r="T129" s="13" t="s">
        <v>1265</v>
      </c>
      <c r="U129" s="16" t="s">
        <v>1266</v>
      </c>
      <c r="V129" s="17">
        <v>41.38</v>
      </c>
      <c r="W129" s="18">
        <v>41.38</v>
      </c>
      <c r="X129" s="18">
        <v>0</v>
      </c>
      <c r="Y129" s="18">
        <v>0</v>
      </c>
      <c r="Z129" s="18">
        <v>6.62</v>
      </c>
      <c r="AA129" s="18">
        <v>0</v>
      </c>
      <c r="AB129" s="18">
        <v>0</v>
      </c>
      <c r="AC129" s="18">
        <v>0</v>
      </c>
      <c r="AD129" s="18">
        <v>0</v>
      </c>
      <c r="AE129" s="18">
        <v>0</v>
      </c>
      <c r="AF129" s="18">
        <v>48</v>
      </c>
    </row>
    <row r="130" spans="1:32" hidden="1" outlineLevel="2" x14ac:dyDescent="0.2">
      <c r="A130" s="13" t="s">
        <v>1267</v>
      </c>
      <c r="B130" s="13" t="s">
        <v>108</v>
      </c>
      <c r="C130" s="14" t="s">
        <v>43</v>
      </c>
      <c r="D130" s="13" t="s">
        <v>1268</v>
      </c>
      <c r="E130" s="13" t="s">
        <v>1269</v>
      </c>
      <c r="F130" s="13" t="s">
        <v>1270</v>
      </c>
      <c r="G130" s="13" t="s">
        <v>1271</v>
      </c>
      <c r="H130" s="13" t="s">
        <v>1272</v>
      </c>
      <c r="I130" s="13" t="str">
        <f t="shared" si="13"/>
        <v>04-2024</v>
      </c>
      <c r="J130" s="13" t="str">
        <f t="shared" si="14"/>
        <v>2024</v>
      </c>
      <c r="K130" s="13" t="s">
        <v>626</v>
      </c>
      <c r="L130" s="13" t="s">
        <v>627</v>
      </c>
      <c r="M130" s="13" t="s">
        <v>35</v>
      </c>
      <c r="N130" s="13" t="s">
        <v>36</v>
      </c>
      <c r="O130" s="13" t="s">
        <v>44</v>
      </c>
      <c r="P130" s="13" t="s">
        <v>58</v>
      </c>
      <c r="Q130" s="13" t="s">
        <v>45</v>
      </c>
      <c r="R130" s="13" t="s">
        <v>39</v>
      </c>
      <c r="S130" s="15">
        <v>1</v>
      </c>
      <c r="T130" s="13" t="s">
        <v>1273</v>
      </c>
      <c r="U130" s="16" t="s">
        <v>1274</v>
      </c>
      <c r="V130" s="17">
        <v>962.32</v>
      </c>
      <c r="W130" s="18">
        <v>952.41</v>
      </c>
      <c r="X130" s="18">
        <v>0</v>
      </c>
      <c r="Y130" s="18">
        <v>0</v>
      </c>
      <c r="Z130" s="18">
        <v>152.38999999999999</v>
      </c>
      <c r="AA130" s="18">
        <v>0</v>
      </c>
      <c r="AB130" s="18">
        <v>0</v>
      </c>
      <c r="AC130" s="18">
        <v>0</v>
      </c>
      <c r="AD130" s="18">
        <v>0</v>
      </c>
      <c r="AE130" s="18">
        <v>0</v>
      </c>
      <c r="AF130" s="18">
        <v>1104.8000000000002</v>
      </c>
    </row>
    <row r="131" spans="1:32" hidden="1" outlineLevel="2" x14ac:dyDescent="0.2">
      <c r="A131" s="13" t="s">
        <v>1275</v>
      </c>
      <c r="B131" s="13" t="s">
        <v>108</v>
      </c>
      <c r="C131" s="14" t="s">
        <v>43</v>
      </c>
      <c r="D131" s="13" t="s">
        <v>1276</v>
      </c>
      <c r="E131" s="13" t="s">
        <v>1277</v>
      </c>
      <c r="F131" s="13" t="s">
        <v>1278</v>
      </c>
      <c r="G131" s="13" t="s">
        <v>1279</v>
      </c>
      <c r="H131" s="13" t="s">
        <v>1280</v>
      </c>
      <c r="I131" s="13" t="str">
        <f t="shared" si="13"/>
        <v>04-2024</v>
      </c>
      <c r="J131" s="13" t="str">
        <f t="shared" si="14"/>
        <v>2024</v>
      </c>
      <c r="K131" s="13" t="s">
        <v>626</v>
      </c>
      <c r="L131" s="13" t="s">
        <v>627</v>
      </c>
      <c r="M131" s="13" t="s">
        <v>35</v>
      </c>
      <c r="N131" s="13" t="s">
        <v>36</v>
      </c>
      <c r="O131" s="13" t="s">
        <v>44</v>
      </c>
      <c r="P131" s="13" t="s">
        <v>46</v>
      </c>
      <c r="Q131" s="13" t="s">
        <v>45</v>
      </c>
      <c r="R131" s="13" t="s">
        <v>39</v>
      </c>
      <c r="S131" s="15">
        <v>1</v>
      </c>
      <c r="T131" s="13" t="s">
        <v>1281</v>
      </c>
      <c r="U131" s="16" t="s">
        <v>1282</v>
      </c>
      <c r="V131" s="17">
        <v>421.21</v>
      </c>
      <c r="W131" s="18">
        <v>421.21</v>
      </c>
      <c r="X131" s="18">
        <v>0</v>
      </c>
      <c r="Y131" s="18">
        <v>0</v>
      </c>
      <c r="Z131" s="18">
        <v>67.39</v>
      </c>
      <c r="AA131" s="18">
        <v>0</v>
      </c>
      <c r="AB131" s="18">
        <v>0</v>
      </c>
      <c r="AC131" s="18">
        <v>0</v>
      </c>
      <c r="AD131" s="18">
        <v>0</v>
      </c>
      <c r="AE131" s="18">
        <v>0</v>
      </c>
      <c r="AF131" s="18">
        <v>488.59999999999997</v>
      </c>
    </row>
    <row r="132" spans="1:32" hidden="1" outlineLevel="2" x14ac:dyDescent="0.2">
      <c r="A132" s="13" t="s">
        <v>1283</v>
      </c>
      <c r="B132" s="13" t="s">
        <v>108</v>
      </c>
      <c r="C132" s="14" t="s">
        <v>43</v>
      </c>
      <c r="D132" s="13" t="s">
        <v>1276</v>
      </c>
      <c r="E132" s="13" t="s">
        <v>1284</v>
      </c>
      <c r="F132" s="13" t="s">
        <v>1285</v>
      </c>
      <c r="G132" s="13" t="s">
        <v>1286</v>
      </c>
      <c r="H132" s="13" t="s">
        <v>1287</v>
      </c>
      <c r="I132" s="13" t="str">
        <f t="shared" si="13"/>
        <v>04-2024</v>
      </c>
      <c r="J132" s="13" t="str">
        <f t="shared" si="14"/>
        <v>2024</v>
      </c>
      <c r="K132" s="13" t="s">
        <v>626</v>
      </c>
      <c r="L132" s="13" t="s">
        <v>627</v>
      </c>
      <c r="M132" s="13" t="s">
        <v>35</v>
      </c>
      <c r="N132" s="13" t="s">
        <v>36</v>
      </c>
      <c r="O132" s="13" t="s">
        <v>44</v>
      </c>
      <c r="P132" s="13" t="s">
        <v>46</v>
      </c>
      <c r="Q132" s="13" t="s">
        <v>45</v>
      </c>
      <c r="R132" s="13" t="s">
        <v>39</v>
      </c>
      <c r="S132" s="15">
        <v>1</v>
      </c>
      <c r="T132" s="13" t="s">
        <v>1281</v>
      </c>
      <c r="U132" s="16" t="s">
        <v>1288</v>
      </c>
      <c r="V132" s="17">
        <v>151.72</v>
      </c>
      <c r="W132" s="18">
        <v>151.72</v>
      </c>
      <c r="X132" s="18">
        <v>0</v>
      </c>
      <c r="Y132" s="18">
        <v>0</v>
      </c>
      <c r="Z132" s="18">
        <v>24.28</v>
      </c>
      <c r="AA132" s="18">
        <v>0</v>
      </c>
      <c r="AB132" s="18">
        <v>0</v>
      </c>
      <c r="AC132" s="18">
        <v>0</v>
      </c>
      <c r="AD132" s="18">
        <v>0</v>
      </c>
      <c r="AE132" s="18">
        <v>0</v>
      </c>
      <c r="AF132" s="18">
        <v>176</v>
      </c>
    </row>
    <row r="133" spans="1:32" hidden="1" outlineLevel="2" x14ac:dyDescent="0.2">
      <c r="A133" s="13" t="s">
        <v>1289</v>
      </c>
      <c r="B133" s="13" t="s">
        <v>108</v>
      </c>
      <c r="C133" s="14" t="s">
        <v>43</v>
      </c>
      <c r="D133" s="13" t="s">
        <v>1276</v>
      </c>
      <c r="E133" s="13" t="s">
        <v>1290</v>
      </c>
      <c r="F133" s="13" t="s">
        <v>1291</v>
      </c>
      <c r="G133" s="13" t="s">
        <v>1292</v>
      </c>
      <c r="H133" s="13" t="s">
        <v>1293</v>
      </c>
      <c r="I133" s="13" t="str">
        <f t="shared" si="13"/>
        <v>04-2024</v>
      </c>
      <c r="J133" s="13" t="str">
        <f t="shared" si="14"/>
        <v>2024</v>
      </c>
      <c r="K133" s="13" t="s">
        <v>626</v>
      </c>
      <c r="L133" s="13" t="s">
        <v>627</v>
      </c>
      <c r="M133" s="13" t="s">
        <v>35</v>
      </c>
      <c r="N133" s="13" t="s">
        <v>36</v>
      </c>
      <c r="O133" s="13" t="s">
        <v>44</v>
      </c>
      <c r="P133" s="13" t="s">
        <v>58</v>
      </c>
      <c r="Q133" s="13" t="s">
        <v>45</v>
      </c>
      <c r="R133" s="13" t="s">
        <v>39</v>
      </c>
      <c r="S133" s="15">
        <v>1</v>
      </c>
      <c r="T133" s="13" t="s">
        <v>1294</v>
      </c>
      <c r="U133" s="16" t="s">
        <v>1295</v>
      </c>
      <c r="V133" s="17">
        <v>405</v>
      </c>
      <c r="W133" s="18">
        <v>405</v>
      </c>
      <c r="X133" s="18">
        <v>0</v>
      </c>
      <c r="Y133" s="18">
        <v>0</v>
      </c>
      <c r="Z133" s="18">
        <v>64.8</v>
      </c>
      <c r="AA133" s="18">
        <v>0</v>
      </c>
      <c r="AB133" s="18">
        <v>0</v>
      </c>
      <c r="AC133" s="18">
        <v>0</v>
      </c>
      <c r="AD133" s="18">
        <v>0</v>
      </c>
      <c r="AE133" s="18">
        <v>0</v>
      </c>
      <c r="AF133" s="18">
        <v>469.8</v>
      </c>
    </row>
    <row r="134" spans="1:32" hidden="1" outlineLevel="2" x14ac:dyDescent="0.2">
      <c r="A134" s="13" t="s">
        <v>1296</v>
      </c>
      <c r="B134" s="13" t="s">
        <v>108</v>
      </c>
      <c r="C134" s="14" t="s">
        <v>43</v>
      </c>
      <c r="D134" s="13" t="s">
        <v>621</v>
      </c>
      <c r="E134" s="13" t="s">
        <v>1297</v>
      </c>
      <c r="F134" s="13" t="s">
        <v>1298</v>
      </c>
      <c r="G134" s="13" t="s">
        <v>1299</v>
      </c>
      <c r="H134" s="13" t="s">
        <v>1300</v>
      </c>
      <c r="I134" s="13" t="str">
        <f t="shared" si="13"/>
        <v>04-2024</v>
      </c>
      <c r="J134" s="13" t="str">
        <f t="shared" si="14"/>
        <v>2024</v>
      </c>
      <c r="K134" s="13" t="s">
        <v>626</v>
      </c>
      <c r="L134" s="13" t="s">
        <v>627</v>
      </c>
      <c r="M134" s="13" t="s">
        <v>35</v>
      </c>
      <c r="N134" s="13" t="s">
        <v>36</v>
      </c>
      <c r="O134" s="13" t="s">
        <v>44</v>
      </c>
      <c r="P134" s="13" t="s">
        <v>46</v>
      </c>
      <c r="Q134" s="13" t="s">
        <v>45</v>
      </c>
      <c r="R134" s="13" t="s">
        <v>39</v>
      </c>
      <c r="S134" s="15">
        <v>1</v>
      </c>
      <c r="T134" s="13" t="s">
        <v>1301</v>
      </c>
      <c r="U134" s="16" t="s">
        <v>1302</v>
      </c>
      <c r="V134" s="17">
        <v>1150.23</v>
      </c>
      <c r="W134" s="18">
        <v>1059.28</v>
      </c>
      <c r="X134" s="18">
        <v>0</v>
      </c>
      <c r="Y134" s="18">
        <v>0</v>
      </c>
      <c r="Z134" s="18">
        <v>169.48</v>
      </c>
      <c r="AA134" s="18">
        <v>0</v>
      </c>
      <c r="AB134" s="18">
        <v>0</v>
      </c>
      <c r="AC134" s="18">
        <v>0</v>
      </c>
      <c r="AD134" s="18">
        <v>0</v>
      </c>
      <c r="AE134" s="18">
        <v>0</v>
      </c>
      <c r="AF134" s="18">
        <v>1228.76</v>
      </c>
    </row>
    <row r="135" spans="1:32" hidden="1" outlineLevel="2" x14ac:dyDescent="0.2">
      <c r="A135" s="13" t="s">
        <v>1303</v>
      </c>
      <c r="B135" s="13" t="s">
        <v>108</v>
      </c>
      <c r="C135" s="14" t="s">
        <v>43</v>
      </c>
      <c r="D135" s="13" t="s">
        <v>86</v>
      </c>
      <c r="E135" s="13" t="s">
        <v>1304</v>
      </c>
      <c r="F135" s="13" t="s">
        <v>1305</v>
      </c>
      <c r="G135" s="13" t="s">
        <v>1306</v>
      </c>
      <c r="H135" s="13" t="s">
        <v>1307</v>
      </c>
      <c r="I135" s="13" t="str">
        <f t="shared" si="13"/>
        <v>04-2024</v>
      </c>
      <c r="J135" s="13" t="str">
        <f t="shared" si="14"/>
        <v>2024</v>
      </c>
      <c r="K135" s="13" t="s">
        <v>1308</v>
      </c>
      <c r="L135" s="13" t="s">
        <v>1309</v>
      </c>
      <c r="M135" s="13" t="s">
        <v>35</v>
      </c>
      <c r="N135" s="13" t="s">
        <v>36</v>
      </c>
      <c r="O135" s="13" t="s">
        <v>44</v>
      </c>
      <c r="P135" s="13" t="s">
        <v>46</v>
      </c>
      <c r="Q135" s="13" t="s">
        <v>45</v>
      </c>
      <c r="R135" s="13" t="s">
        <v>39</v>
      </c>
      <c r="S135" s="15">
        <v>1</v>
      </c>
      <c r="T135" s="13" t="s">
        <v>1310</v>
      </c>
      <c r="U135" s="16" t="s">
        <v>1311</v>
      </c>
      <c r="V135" s="17">
        <v>326.22000000000003</v>
      </c>
      <c r="W135" s="18">
        <v>326.22000000000003</v>
      </c>
      <c r="X135" s="18">
        <v>0</v>
      </c>
      <c r="Y135" s="18">
        <v>0</v>
      </c>
      <c r="Z135" s="18">
        <v>52.2</v>
      </c>
      <c r="AA135" s="18">
        <v>0</v>
      </c>
      <c r="AB135" s="18">
        <v>0</v>
      </c>
      <c r="AC135" s="18">
        <v>0</v>
      </c>
      <c r="AD135" s="18">
        <v>0</v>
      </c>
      <c r="AE135" s="18">
        <v>0</v>
      </c>
      <c r="AF135" s="18">
        <v>378.42</v>
      </c>
    </row>
    <row r="136" spans="1:32" hidden="1" outlineLevel="2" x14ac:dyDescent="0.2">
      <c r="A136" s="13" t="s">
        <v>1312</v>
      </c>
      <c r="B136" s="13" t="s">
        <v>108</v>
      </c>
      <c r="C136" s="14" t="s">
        <v>43</v>
      </c>
      <c r="D136" s="13" t="s">
        <v>211</v>
      </c>
      <c r="E136" s="13" t="s">
        <v>1313</v>
      </c>
      <c r="F136" s="13" t="s">
        <v>1314</v>
      </c>
      <c r="G136" s="13" t="s">
        <v>1315</v>
      </c>
      <c r="H136" s="13" t="s">
        <v>1316</v>
      </c>
      <c r="I136" s="13" t="str">
        <f t="shared" si="13"/>
        <v>04-2024</v>
      </c>
      <c r="J136" s="13" t="str">
        <f t="shared" si="14"/>
        <v>2024</v>
      </c>
      <c r="K136" s="13" t="s">
        <v>216</v>
      </c>
      <c r="L136" s="13" t="s">
        <v>217</v>
      </c>
      <c r="M136" s="13" t="s">
        <v>35</v>
      </c>
      <c r="N136" s="13" t="s">
        <v>36</v>
      </c>
      <c r="O136" s="13" t="s">
        <v>44</v>
      </c>
      <c r="P136" s="13" t="s">
        <v>56</v>
      </c>
      <c r="Q136" s="13" t="s">
        <v>45</v>
      </c>
      <c r="R136" s="13" t="s">
        <v>39</v>
      </c>
      <c r="S136" s="15">
        <v>1</v>
      </c>
      <c r="T136" s="13" t="s">
        <v>64</v>
      </c>
      <c r="U136" s="16" t="s">
        <v>1317</v>
      </c>
      <c r="V136" s="17">
        <v>203.45</v>
      </c>
      <c r="W136" s="18">
        <v>203.45</v>
      </c>
      <c r="X136" s="18">
        <v>0</v>
      </c>
      <c r="Y136" s="18">
        <v>0</v>
      </c>
      <c r="Z136" s="18">
        <v>32.549999999999997</v>
      </c>
      <c r="AA136" s="18">
        <v>0</v>
      </c>
      <c r="AB136" s="18">
        <v>0</v>
      </c>
      <c r="AC136" s="18">
        <v>0</v>
      </c>
      <c r="AD136" s="18">
        <v>0</v>
      </c>
      <c r="AE136" s="18">
        <v>0</v>
      </c>
      <c r="AF136" s="18">
        <v>236</v>
      </c>
    </row>
    <row r="137" spans="1:32" hidden="1" outlineLevel="2" x14ac:dyDescent="0.2">
      <c r="A137" s="13" t="s">
        <v>1318</v>
      </c>
      <c r="B137" s="13" t="s">
        <v>108</v>
      </c>
      <c r="C137" s="14" t="s">
        <v>43</v>
      </c>
      <c r="D137" s="13" t="s">
        <v>86</v>
      </c>
      <c r="E137" s="13" t="s">
        <v>1319</v>
      </c>
      <c r="F137" s="13" t="s">
        <v>1320</v>
      </c>
      <c r="G137" s="13" t="s">
        <v>1321</v>
      </c>
      <c r="H137" s="13" t="s">
        <v>1322</v>
      </c>
      <c r="I137" s="13" t="str">
        <f t="shared" si="13"/>
        <v>04-2024</v>
      </c>
      <c r="J137" s="13" t="str">
        <f t="shared" si="14"/>
        <v>2024</v>
      </c>
      <c r="K137" s="13" t="s">
        <v>1323</v>
      </c>
      <c r="L137" s="13" t="s">
        <v>1324</v>
      </c>
      <c r="M137" s="13" t="s">
        <v>35</v>
      </c>
      <c r="N137" s="13" t="s">
        <v>36</v>
      </c>
      <c r="O137" s="13" t="s">
        <v>44</v>
      </c>
      <c r="P137" s="13" t="s">
        <v>58</v>
      </c>
      <c r="Q137" s="13" t="s">
        <v>45</v>
      </c>
      <c r="R137" s="13" t="s">
        <v>39</v>
      </c>
      <c r="S137" s="15">
        <v>1</v>
      </c>
      <c r="T137" s="13" t="s">
        <v>1325</v>
      </c>
      <c r="U137" s="16" t="s">
        <v>1326</v>
      </c>
      <c r="V137" s="17">
        <v>833.12</v>
      </c>
      <c r="W137" s="18">
        <v>833.12</v>
      </c>
      <c r="X137" s="18">
        <v>0</v>
      </c>
      <c r="Y137" s="18">
        <v>0</v>
      </c>
      <c r="Z137" s="18">
        <v>133.29</v>
      </c>
      <c r="AA137" s="18">
        <v>0</v>
      </c>
      <c r="AB137" s="18">
        <v>7.25</v>
      </c>
      <c r="AC137" s="18">
        <v>3.16</v>
      </c>
      <c r="AD137" s="18">
        <v>0</v>
      </c>
      <c r="AE137" s="18">
        <v>0</v>
      </c>
      <c r="AF137" s="18">
        <v>956</v>
      </c>
    </row>
    <row r="138" spans="1:32" hidden="1" outlineLevel="2" x14ac:dyDescent="0.2">
      <c r="A138" s="13" t="s">
        <v>1336</v>
      </c>
      <c r="B138" s="13" t="s">
        <v>108</v>
      </c>
      <c r="C138" s="14" t="s">
        <v>43</v>
      </c>
      <c r="D138" s="13" t="s">
        <v>1337</v>
      </c>
      <c r="E138" s="13" t="s">
        <v>1338</v>
      </c>
      <c r="F138" s="13" t="s">
        <v>1339</v>
      </c>
      <c r="G138" s="13" t="s">
        <v>1340</v>
      </c>
      <c r="H138" s="13" t="s">
        <v>1341</v>
      </c>
      <c r="I138" s="13" t="str">
        <f t="shared" si="13"/>
        <v>04-2024</v>
      </c>
      <c r="J138" s="13" t="str">
        <f t="shared" si="14"/>
        <v>2024</v>
      </c>
      <c r="K138" s="13" t="s">
        <v>1342</v>
      </c>
      <c r="L138" s="13" t="s">
        <v>1343</v>
      </c>
      <c r="M138" s="13" t="s">
        <v>35</v>
      </c>
      <c r="N138" s="13" t="s">
        <v>36</v>
      </c>
      <c r="O138" s="13" t="s">
        <v>44</v>
      </c>
      <c r="P138" s="13" t="s">
        <v>56</v>
      </c>
      <c r="Q138" s="13" t="s">
        <v>45</v>
      </c>
      <c r="R138" s="13" t="s">
        <v>39</v>
      </c>
      <c r="S138" s="15">
        <v>1</v>
      </c>
      <c r="T138" s="13" t="s">
        <v>1344</v>
      </c>
      <c r="U138" s="16" t="s">
        <v>1345</v>
      </c>
      <c r="V138" s="17">
        <v>1809.48</v>
      </c>
      <c r="W138" s="18">
        <v>1809.48</v>
      </c>
      <c r="X138" s="18">
        <v>0</v>
      </c>
      <c r="Y138" s="18">
        <v>0</v>
      </c>
      <c r="Z138" s="18">
        <v>289.52</v>
      </c>
      <c r="AA138" s="18">
        <v>0</v>
      </c>
      <c r="AB138" s="18">
        <v>0</v>
      </c>
      <c r="AC138" s="18">
        <v>0</v>
      </c>
      <c r="AD138" s="18">
        <v>0</v>
      </c>
      <c r="AE138" s="18">
        <v>0</v>
      </c>
      <c r="AF138" s="18">
        <v>2099</v>
      </c>
    </row>
    <row r="139" spans="1:32" hidden="1" outlineLevel="2" x14ac:dyDescent="0.2">
      <c r="A139" s="13" t="s">
        <v>1346</v>
      </c>
      <c r="B139" s="13" t="s">
        <v>108</v>
      </c>
      <c r="C139" s="14" t="s">
        <v>43</v>
      </c>
      <c r="D139" s="13" t="s">
        <v>34</v>
      </c>
      <c r="E139" s="13" t="s">
        <v>1347</v>
      </c>
      <c r="F139" s="13" t="s">
        <v>1347</v>
      </c>
      <c r="G139" s="13" t="s">
        <v>1348</v>
      </c>
      <c r="H139" s="13" t="s">
        <v>1349</v>
      </c>
      <c r="I139" s="13" t="str">
        <f t="shared" si="13"/>
        <v>04-2024</v>
      </c>
      <c r="J139" s="13" t="str">
        <f t="shared" si="14"/>
        <v>2024</v>
      </c>
      <c r="K139" s="13" t="s">
        <v>1350</v>
      </c>
      <c r="L139" s="13" t="s">
        <v>1351</v>
      </c>
      <c r="M139" s="13" t="s">
        <v>35</v>
      </c>
      <c r="N139" s="13" t="s">
        <v>36</v>
      </c>
      <c r="O139" s="13" t="s">
        <v>44</v>
      </c>
      <c r="P139" s="13" t="s">
        <v>58</v>
      </c>
      <c r="Q139" s="13" t="s">
        <v>45</v>
      </c>
      <c r="R139" s="13" t="s">
        <v>39</v>
      </c>
      <c r="S139" s="15">
        <v>1</v>
      </c>
      <c r="T139" s="13" t="s">
        <v>1352</v>
      </c>
      <c r="U139" s="16" t="s">
        <v>1353</v>
      </c>
      <c r="V139" s="17">
        <v>109.8</v>
      </c>
      <c r="W139" s="18">
        <v>109.8</v>
      </c>
      <c r="X139" s="18">
        <v>0</v>
      </c>
      <c r="Y139" s="18">
        <v>0</v>
      </c>
      <c r="Z139" s="18">
        <v>17.57</v>
      </c>
      <c r="AA139" s="18">
        <v>0</v>
      </c>
      <c r="AB139" s="18">
        <v>1.37</v>
      </c>
      <c r="AC139" s="18">
        <v>0</v>
      </c>
      <c r="AD139" s="18">
        <v>0</v>
      </c>
      <c r="AE139" s="18">
        <v>0</v>
      </c>
      <c r="AF139" s="18">
        <v>126</v>
      </c>
    </row>
    <row r="140" spans="1:32" hidden="1" outlineLevel="2" x14ac:dyDescent="0.2">
      <c r="A140" s="13" t="s">
        <v>1354</v>
      </c>
      <c r="B140" s="13" t="s">
        <v>108</v>
      </c>
      <c r="C140" s="14" t="s">
        <v>43</v>
      </c>
      <c r="D140" s="13" t="s">
        <v>1355</v>
      </c>
      <c r="E140" s="13" t="s">
        <v>1356</v>
      </c>
      <c r="F140" s="13" t="s">
        <v>1357</v>
      </c>
      <c r="G140" s="13" t="s">
        <v>1358</v>
      </c>
      <c r="H140" s="13" t="s">
        <v>1359</v>
      </c>
      <c r="I140" s="13" t="str">
        <f t="shared" si="13"/>
        <v>04-2024</v>
      </c>
      <c r="J140" s="13" t="str">
        <f t="shared" si="14"/>
        <v>2024</v>
      </c>
      <c r="K140" s="13" t="s">
        <v>1360</v>
      </c>
      <c r="L140" s="13" t="s">
        <v>1361</v>
      </c>
      <c r="M140" s="13" t="s">
        <v>35</v>
      </c>
      <c r="N140" s="13" t="s">
        <v>36</v>
      </c>
      <c r="O140" s="13" t="s">
        <v>44</v>
      </c>
      <c r="P140" s="13" t="s">
        <v>58</v>
      </c>
      <c r="Q140" s="13" t="s">
        <v>45</v>
      </c>
      <c r="R140" s="13" t="s">
        <v>39</v>
      </c>
      <c r="S140" s="15">
        <v>1</v>
      </c>
      <c r="T140" s="13" t="s">
        <v>1362</v>
      </c>
      <c r="U140" s="16" t="s">
        <v>1363</v>
      </c>
      <c r="V140" s="17">
        <v>70.69</v>
      </c>
      <c r="W140" s="18">
        <v>70.69</v>
      </c>
      <c r="X140" s="18">
        <v>0</v>
      </c>
      <c r="Y140" s="18">
        <v>0</v>
      </c>
      <c r="Z140" s="18">
        <v>11.31</v>
      </c>
      <c r="AA140" s="18">
        <v>0</v>
      </c>
      <c r="AB140" s="18">
        <v>0</v>
      </c>
      <c r="AC140" s="18">
        <v>0</v>
      </c>
      <c r="AD140" s="18">
        <v>0</v>
      </c>
      <c r="AE140" s="18">
        <v>0</v>
      </c>
      <c r="AF140" s="18">
        <v>82</v>
      </c>
    </row>
    <row r="141" spans="1:32" hidden="1" outlineLevel="2" x14ac:dyDescent="0.2">
      <c r="A141" s="13" t="s">
        <v>1364</v>
      </c>
      <c r="B141" s="13" t="s">
        <v>108</v>
      </c>
      <c r="C141" s="14" t="s">
        <v>43</v>
      </c>
      <c r="D141" s="13" t="s">
        <v>34</v>
      </c>
      <c r="E141" s="13" t="s">
        <v>1365</v>
      </c>
      <c r="F141" s="13" t="s">
        <v>1365</v>
      </c>
      <c r="G141" s="13" t="s">
        <v>1366</v>
      </c>
      <c r="H141" s="13" t="s">
        <v>1367</v>
      </c>
      <c r="I141" s="13" t="str">
        <f t="shared" si="13"/>
        <v>04-2024</v>
      </c>
      <c r="J141" s="13" t="str">
        <f t="shared" si="14"/>
        <v>2024</v>
      </c>
      <c r="K141" s="13" t="s">
        <v>1368</v>
      </c>
      <c r="L141" s="13" t="s">
        <v>1369</v>
      </c>
      <c r="M141" s="13" t="s">
        <v>35</v>
      </c>
      <c r="N141" s="13" t="s">
        <v>36</v>
      </c>
      <c r="O141" s="13" t="s">
        <v>44</v>
      </c>
      <c r="P141" s="13" t="s">
        <v>58</v>
      </c>
      <c r="Q141" s="13" t="s">
        <v>45</v>
      </c>
      <c r="R141" s="13" t="s">
        <v>39</v>
      </c>
      <c r="S141" s="15">
        <v>1</v>
      </c>
      <c r="T141" s="13" t="s">
        <v>1370</v>
      </c>
      <c r="U141" s="16" t="s">
        <v>1371</v>
      </c>
      <c r="V141" s="17">
        <v>268.10000000000002</v>
      </c>
      <c r="W141" s="18">
        <v>268.10000000000002</v>
      </c>
      <c r="X141" s="18">
        <v>0</v>
      </c>
      <c r="Y141" s="18">
        <v>0</v>
      </c>
      <c r="Z141" s="18">
        <v>42.9</v>
      </c>
      <c r="AA141" s="18">
        <v>0</v>
      </c>
      <c r="AB141" s="18">
        <v>0</v>
      </c>
      <c r="AC141" s="18">
        <v>0</v>
      </c>
      <c r="AD141" s="18">
        <v>0</v>
      </c>
      <c r="AE141" s="18">
        <v>0</v>
      </c>
      <c r="AF141" s="18">
        <v>311</v>
      </c>
    </row>
    <row r="142" spans="1:32" hidden="1" outlineLevel="2" x14ac:dyDescent="0.2">
      <c r="A142" s="13" t="s">
        <v>1372</v>
      </c>
      <c r="B142" s="13" t="s">
        <v>108</v>
      </c>
      <c r="C142" s="14" t="s">
        <v>43</v>
      </c>
      <c r="D142" s="13" t="s">
        <v>1373</v>
      </c>
      <c r="E142" s="13" t="s">
        <v>1374</v>
      </c>
      <c r="F142" s="13" t="s">
        <v>1375</v>
      </c>
      <c r="G142" s="13" t="s">
        <v>1376</v>
      </c>
      <c r="H142" s="13" t="s">
        <v>1377</v>
      </c>
      <c r="I142" s="13" t="str">
        <f t="shared" si="13"/>
        <v>04-2024</v>
      </c>
      <c r="J142" s="13" t="str">
        <f t="shared" si="14"/>
        <v>2024</v>
      </c>
      <c r="K142" s="13" t="s">
        <v>1378</v>
      </c>
      <c r="L142" s="13" t="s">
        <v>1379</v>
      </c>
      <c r="M142" s="13" t="s">
        <v>35</v>
      </c>
      <c r="N142" s="13" t="s">
        <v>36</v>
      </c>
      <c r="O142" s="13" t="s">
        <v>44</v>
      </c>
      <c r="P142" s="13" t="s">
        <v>46</v>
      </c>
      <c r="Q142" s="13" t="s">
        <v>45</v>
      </c>
      <c r="R142" s="13" t="s">
        <v>39</v>
      </c>
      <c r="S142" s="15">
        <v>1</v>
      </c>
      <c r="T142" s="13" t="s">
        <v>1380</v>
      </c>
      <c r="U142" s="16" t="s">
        <v>1381</v>
      </c>
      <c r="V142" s="17">
        <v>259.63</v>
      </c>
      <c r="W142" s="18">
        <v>252.31</v>
      </c>
      <c r="X142" s="18">
        <v>0</v>
      </c>
      <c r="Y142" s="18">
        <v>0</v>
      </c>
      <c r="Z142" s="18">
        <v>40.369999999999997</v>
      </c>
      <c r="AA142" s="18">
        <v>7.32</v>
      </c>
      <c r="AB142" s="18">
        <v>0</v>
      </c>
      <c r="AC142" s="18">
        <v>0</v>
      </c>
      <c r="AD142" s="18">
        <v>0</v>
      </c>
      <c r="AE142" s="18">
        <v>0</v>
      </c>
      <c r="AF142" s="18">
        <v>300</v>
      </c>
    </row>
    <row r="143" spans="1:32" hidden="1" outlineLevel="2" x14ac:dyDescent="0.2">
      <c r="A143" s="13" t="s">
        <v>1382</v>
      </c>
      <c r="B143" s="13" t="s">
        <v>108</v>
      </c>
      <c r="C143" s="14" t="s">
        <v>43</v>
      </c>
      <c r="D143" s="13" t="s">
        <v>647</v>
      </c>
      <c r="E143" s="13" t="s">
        <v>1383</v>
      </c>
      <c r="F143" s="13" t="s">
        <v>1384</v>
      </c>
      <c r="G143" s="13" t="s">
        <v>1385</v>
      </c>
      <c r="H143" s="13" t="s">
        <v>1386</v>
      </c>
      <c r="I143" s="13" t="str">
        <f t="shared" si="13"/>
        <v>04-2024</v>
      </c>
      <c r="J143" s="13" t="str">
        <f t="shared" si="14"/>
        <v>2024</v>
      </c>
      <c r="K143" s="13" t="s">
        <v>63</v>
      </c>
      <c r="L143" s="13" t="s">
        <v>115</v>
      </c>
      <c r="M143" s="13" t="s">
        <v>35</v>
      </c>
      <c r="N143" s="13" t="s">
        <v>36</v>
      </c>
      <c r="O143" s="13" t="s">
        <v>44</v>
      </c>
      <c r="P143" s="13" t="s">
        <v>46</v>
      </c>
      <c r="Q143" s="13" t="s">
        <v>45</v>
      </c>
      <c r="R143" s="13" t="s">
        <v>39</v>
      </c>
      <c r="S143" s="15">
        <v>1</v>
      </c>
      <c r="T143" s="13" t="s">
        <v>1387</v>
      </c>
      <c r="U143" s="16" t="s">
        <v>1388</v>
      </c>
      <c r="V143" s="17">
        <v>266.38</v>
      </c>
      <c r="W143" s="18">
        <v>266.38</v>
      </c>
      <c r="X143" s="18">
        <v>0</v>
      </c>
      <c r="Y143" s="18">
        <v>0</v>
      </c>
      <c r="Z143" s="18">
        <v>42.62</v>
      </c>
      <c r="AA143" s="18">
        <v>0</v>
      </c>
      <c r="AB143" s="18">
        <v>0</v>
      </c>
      <c r="AC143" s="18">
        <v>0</v>
      </c>
      <c r="AD143" s="18">
        <v>0</v>
      </c>
      <c r="AE143" s="18">
        <v>0</v>
      </c>
      <c r="AF143" s="18">
        <v>309</v>
      </c>
    </row>
    <row r="144" spans="1:32" hidden="1" outlineLevel="2" x14ac:dyDescent="0.2">
      <c r="A144" s="13" t="s">
        <v>1389</v>
      </c>
      <c r="B144" s="13" t="s">
        <v>108</v>
      </c>
      <c r="C144" s="14" t="s">
        <v>43</v>
      </c>
      <c r="D144" s="13" t="s">
        <v>647</v>
      </c>
      <c r="E144" s="13" t="s">
        <v>1390</v>
      </c>
      <c r="F144" s="13" t="s">
        <v>1391</v>
      </c>
      <c r="G144" s="13" t="s">
        <v>1392</v>
      </c>
      <c r="H144" s="13" t="s">
        <v>1393</v>
      </c>
      <c r="I144" s="13" t="str">
        <f t="shared" si="13"/>
        <v>04-2024</v>
      </c>
      <c r="J144" s="13" t="str">
        <f t="shared" si="14"/>
        <v>2024</v>
      </c>
      <c r="K144" s="13" t="s">
        <v>63</v>
      </c>
      <c r="L144" s="13" t="s">
        <v>115</v>
      </c>
      <c r="M144" s="13" t="s">
        <v>35</v>
      </c>
      <c r="N144" s="13" t="s">
        <v>36</v>
      </c>
      <c r="O144" s="13" t="s">
        <v>44</v>
      </c>
      <c r="P144" s="13" t="s">
        <v>46</v>
      </c>
      <c r="Q144" s="13" t="s">
        <v>45</v>
      </c>
      <c r="R144" s="13" t="s">
        <v>39</v>
      </c>
      <c r="S144" s="15">
        <v>1</v>
      </c>
      <c r="T144" s="13" t="s">
        <v>1394</v>
      </c>
      <c r="U144" s="16" t="s">
        <v>1395</v>
      </c>
      <c r="V144" s="17">
        <v>489.66</v>
      </c>
      <c r="W144" s="18">
        <v>489.66</v>
      </c>
      <c r="X144" s="18">
        <v>0</v>
      </c>
      <c r="Y144" s="18">
        <v>0</v>
      </c>
      <c r="Z144" s="18">
        <v>78.34</v>
      </c>
      <c r="AA144" s="18">
        <v>0</v>
      </c>
      <c r="AB144" s="18">
        <v>0</v>
      </c>
      <c r="AC144" s="18">
        <v>0</v>
      </c>
      <c r="AD144" s="18">
        <v>0</v>
      </c>
      <c r="AE144" s="18">
        <v>0</v>
      </c>
      <c r="AF144" s="18">
        <v>568</v>
      </c>
    </row>
    <row r="145" spans="1:32" hidden="1" outlineLevel="2" x14ac:dyDescent="0.2">
      <c r="A145" s="13" t="s">
        <v>1396</v>
      </c>
      <c r="B145" s="13" t="s">
        <v>108</v>
      </c>
      <c r="C145" s="14" t="s">
        <v>43</v>
      </c>
      <c r="D145" s="13" t="s">
        <v>1397</v>
      </c>
      <c r="E145" s="13" t="s">
        <v>1398</v>
      </c>
      <c r="F145" s="13" t="s">
        <v>1399</v>
      </c>
      <c r="G145" s="13" t="s">
        <v>1400</v>
      </c>
      <c r="H145" s="13" t="s">
        <v>1401</v>
      </c>
      <c r="I145" s="13" t="str">
        <f t="shared" si="13"/>
        <v>04-2024</v>
      </c>
      <c r="J145" s="13" t="str">
        <f t="shared" si="14"/>
        <v>2024</v>
      </c>
      <c r="K145" s="13" t="s">
        <v>63</v>
      </c>
      <c r="L145" s="13" t="s">
        <v>115</v>
      </c>
      <c r="M145" s="13" t="s">
        <v>35</v>
      </c>
      <c r="N145" s="13" t="s">
        <v>36</v>
      </c>
      <c r="O145" s="13" t="s">
        <v>44</v>
      </c>
      <c r="P145" s="13" t="s">
        <v>58</v>
      </c>
      <c r="Q145" s="13" t="s">
        <v>45</v>
      </c>
      <c r="R145" s="13" t="s">
        <v>39</v>
      </c>
      <c r="S145" s="15">
        <v>1</v>
      </c>
      <c r="T145" s="13" t="s">
        <v>1402</v>
      </c>
      <c r="U145" s="16" t="s">
        <v>1403</v>
      </c>
      <c r="V145" s="17">
        <v>145.69</v>
      </c>
      <c r="W145" s="18">
        <v>145.69</v>
      </c>
      <c r="X145" s="18">
        <v>0</v>
      </c>
      <c r="Y145" s="18">
        <v>0</v>
      </c>
      <c r="Z145" s="18">
        <v>23.31</v>
      </c>
      <c r="AA145" s="18">
        <v>0</v>
      </c>
      <c r="AB145" s="18">
        <v>0</v>
      </c>
      <c r="AC145" s="18">
        <v>0</v>
      </c>
      <c r="AD145" s="18">
        <v>0</v>
      </c>
      <c r="AE145" s="18">
        <v>0</v>
      </c>
      <c r="AF145" s="18">
        <v>169</v>
      </c>
    </row>
    <row r="146" spans="1:32" hidden="1" outlineLevel="2" x14ac:dyDescent="0.2">
      <c r="A146" s="13" t="s">
        <v>1404</v>
      </c>
      <c r="B146" s="13" t="s">
        <v>108</v>
      </c>
      <c r="C146" s="14" t="s">
        <v>43</v>
      </c>
      <c r="D146" s="13" t="s">
        <v>1405</v>
      </c>
      <c r="E146" s="13" t="s">
        <v>1406</v>
      </c>
      <c r="F146" s="13" t="s">
        <v>1407</v>
      </c>
      <c r="G146" s="13" t="s">
        <v>1408</v>
      </c>
      <c r="H146" s="13" t="s">
        <v>1409</v>
      </c>
      <c r="I146" s="13" t="str">
        <f t="shared" si="13"/>
        <v>04-2024</v>
      </c>
      <c r="J146" s="13" t="str">
        <f t="shared" si="14"/>
        <v>2024</v>
      </c>
      <c r="K146" s="13" t="s">
        <v>63</v>
      </c>
      <c r="L146" s="13" t="s">
        <v>115</v>
      </c>
      <c r="M146" s="13" t="s">
        <v>35</v>
      </c>
      <c r="N146" s="13" t="s">
        <v>36</v>
      </c>
      <c r="O146" s="13" t="s">
        <v>44</v>
      </c>
      <c r="P146" s="13" t="s">
        <v>46</v>
      </c>
      <c r="Q146" s="13" t="s">
        <v>45</v>
      </c>
      <c r="R146" s="13" t="s">
        <v>39</v>
      </c>
      <c r="S146" s="15">
        <v>1</v>
      </c>
      <c r="T146" s="13" t="s">
        <v>1410</v>
      </c>
      <c r="U146" s="16" t="s">
        <v>1411</v>
      </c>
      <c r="V146" s="17">
        <v>528.45000000000005</v>
      </c>
      <c r="W146" s="18">
        <v>528.45000000000005</v>
      </c>
      <c r="X146" s="18">
        <v>0</v>
      </c>
      <c r="Y146" s="18">
        <v>0</v>
      </c>
      <c r="Z146" s="18">
        <v>84.55</v>
      </c>
      <c r="AA146" s="18">
        <v>0</v>
      </c>
      <c r="AB146" s="18">
        <v>0</v>
      </c>
      <c r="AC146" s="18">
        <v>0</v>
      </c>
      <c r="AD146" s="18">
        <v>0</v>
      </c>
      <c r="AE146" s="18">
        <v>0</v>
      </c>
      <c r="AF146" s="18">
        <v>613</v>
      </c>
    </row>
    <row r="147" spans="1:32" hidden="1" outlineLevel="2" x14ac:dyDescent="0.2">
      <c r="A147" s="13" t="s">
        <v>1412</v>
      </c>
      <c r="B147" s="13" t="s">
        <v>108</v>
      </c>
      <c r="C147" s="14" t="s">
        <v>43</v>
      </c>
      <c r="D147" s="13" t="s">
        <v>1413</v>
      </c>
      <c r="E147" s="13" t="s">
        <v>1414</v>
      </c>
      <c r="F147" s="13" t="s">
        <v>1415</v>
      </c>
      <c r="G147" s="13" t="s">
        <v>1416</v>
      </c>
      <c r="H147" s="13" t="s">
        <v>1417</v>
      </c>
      <c r="I147" s="13" t="str">
        <f t="shared" si="13"/>
        <v>04-2024</v>
      </c>
      <c r="J147" s="13" t="str">
        <f t="shared" si="14"/>
        <v>2024</v>
      </c>
      <c r="K147" s="13" t="s">
        <v>63</v>
      </c>
      <c r="L147" s="13" t="s">
        <v>115</v>
      </c>
      <c r="M147" s="13" t="s">
        <v>35</v>
      </c>
      <c r="N147" s="13" t="s">
        <v>36</v>
      </c>
      <c r="O147" s="13" t="s">
        <v>44</v>
      </c>
      <c r="P147" s="13" t="s">
        <v>46</v>
      </c>
      <c r="Q147" s="13" t="s">
        <v>45</v>
      </c>
      <c r="R147" s="13" t="s">
        <v>39</v>
      </c>
      <c r="S147" s="15">
        <v>1</v>
      </c>
      <c r="T147" s="13" t="s">
        <v>1418</v>
      </c>
      <c r="U147" s="16" t="s">
        <v>1419</v>
      </c>
      <c r="V147" s="17">
        <v>80.17</v>
      </c>
      <c r="W147" s="18">
        <v>80.17</v>
      </c>
      <c r="X147" s="18">
        <v>0</v>
      </c>
      <c r="Y147" s="18">
        <v>0</v>
      </c>
      <c r="Z147" s="18">
        <v>12.83</v>
      </c>
      <c r="AA147" s="18">
        <v>0</v>
      </c>
      <c r="AB147" s="18">
        <v>0</v>
      </c>
      <c r="AC147" s="18">
        <v>0</v>
      </c>
      <c r="AD147" s="18">
        <v>0</v>
      </c>
      <c r="AE147" s="18">
        <v>0</v>
      </c>
      <c r="AF147" s="18">
        <v>93</v>
      </c>
    </row>
    <row r="148" spans="1:32" hidden="1" outlineLevel="2" x14ac:dyDescent="0.2">
      <c r="A148" s="13" t="s">
        <v>2178</v>
      </c>
      <c r="B148" s="13" t="s">
        <v>38</v>
      </c>
      <c r="C148" s="14" t="s">
        <v>43</v>
      </c>
      <c r="D148" s="13" t="s">
        <v>38</v>
      </c>
      <c r="E148" s="13" t="s">
        <v>38</v>
      </c>
      <c r="F148" s="19" t="s">
        <v>2179</v>
      </c>
      <c r="G148" s="13" t="s">
        <v>38</v>
      </c>
      <c r="H148" s="20">
        <v>45387</v>
      </c>
      <c r="I148" s="13" t="str">
        <f>TEXT(MONTH(H148),"00")&amp;"-"&amp;YEAR(H148)</f>
        <v>04-2024</v>
      </c>
      <c r="J148" s="19">
        <f>YEAR(H148)</f>
        <v>2024</v>
      </c>
      <c r="K148" s="13" t="s">
        <v>2180</v>
      </c>
      <c r="L148" s="13" t="s">
        <v>2181</v>
      </c>
      <c r="M148" s="13" t="s">
        <v>35</v>
      </c>
      <c r="N148" s="13" t="s">
        <v>36</v>
      </c>
      <c r="O148" s="13" t="s">
        <v>38</v>
      </c>
      <c r="P148" s="19" t="s">
        <v>56</v>
      </c>
      <c r="Q148" s="13" t="s">
        <v>38</v>
      </c>
      <c r="R148" s="13" t="s">
        <v>39</v>
      </c>
      <c r="S148" s="15">
        <v>1</v>
      </c>
      <c r="T148" s="19" t="s">
        <v>2182</v>
      </c>
      <c r="U148" s="16">
        <v>778.97</v>
      </c>
      <c r="V148" s="17">
        <f>ROUND(U148*S148,2)</f>
        <v>778.97</v>
      </c>
      <c r="W148" s="18">
        <v>778.97</v>
      </c>
      <c r="X148" s="18">
        <v>0</v>
      </c>
      <c r="Y148" s="18">
        <v>0</v>
      </c>
      <c r="Z148" s="18">
        <v>124.63</v>
      </c>
      <c r="AA148" s="18">
        <v>0</v>
      </c>
      <c r="AB148" s="18">
        <v>0</v>
      </c>
      <c r="AC148" s="18">
        <v>0</v>
      </c>
      <c r="AD148" s="18">
        <v>0</v>
      </c>
      <c r="AE148" s="18">
        <v>0</v>
      </c>
      <c r="AF148" s="18">
        <f>W148-X148+Y148+Z148+AA148-AB148-AC148+AD148-AE148</f>
        <v>903.6</v>
      </c>
    </row>
    <row r="149" spans="1:32" hidden="1" outlineLevel="2" x14ac:dyDescent="0.2">
      <c r="A149" s="13" t="s">
        <v>1420</v>
      </c>
      <c r="B149" s="13" t="s">
        <v>108</v>
      </c>
      <c r="C149" s="14" t="s">
        <v>43</v>
      </c>
      <c r="D149" s="13" t="s">
        <v>1421</v>
      </c>
      <c r="E149" s="13" t="s">
        <v>1422</v>
      </c>
      <c r="F149" s="13" t="s">
        <v>1423</v>
      </c>
      <c r="G149" s="13" t="s">
        <v>1424</v>
      </c>
      <c r="H149" s="13" t="s">
        <v>1425</v>
      </c>
      <c r="I149" s="13" t="str">
        <f t="shared" ref="I149:I166" si="15">MID(H149,6,2)&amp;"-"&amp;LEFT(H149,4)</f>
        <v>04-2024</v>
      </c>
      <c r="J149" s="13" t="str">
        <f t="shared" ref="J149:J166" si="16">LEFT(H149,4)</f>
        <v>2024</v>
      </c>
      <c r="K149" s="13" t="s">
        <v>1426</v>
      </c>
      <c r="L149" s="13" t="s">
        <v>1427</v>
      </c>
      <c r="M149" s="13" t="s">
        <v>35</v>
      </c>
      <c r="N149" s="13" t="s">
        <v>36</v>
      </c>
      <c r="O149" s="13" t="s">
        <v>44</v>
      </c>
      <c r="P149" s="13" t="s">
        <v>56</v>
      </c>
      <c r="Q149" s="13" t="s">
        <v>45</v>
      </c>
      <c r="R149" s="13" t="s">
        <v>39</v>
      </c>
      <c r="S149" s="15">
        <v>1</v>
      </c>
      <c r="T149" s="13" t="s">
        <v>1428</v>
      </c>
      <c r="U149" s="16" t="s">
        <v>1429</v>
      </c>
      <c r="V149" s="17">
        <v>2568.96</v>
      </c>
      <c r="W149" s="18">
        <v>2568.96</v>
      </c>
      <c r="X149" s="18">
        <v>0</v>
      </c>
      <c r="Y149" s="18">
        <v>0</v>
      </c>
      <c r="Z149" s="18">
        <v>411.04</v>
      </c>
      <c r="AA149" s="18">
        <v>0</v>
      </c>
      <c r="AB149" s="18">
        <v>0</v>
      </c>
      <c r="AC149" s="18">
        <v>0</v>
      </c>
      <c r="AD149" s="18">
        <v>0</v>
      </c>
      <c r="AE149" s="18">
        <v>0</v>
      </c>
      <c r="AF149" s="18">
        <v>2980</v>
      </c>
    </row>
    <row r="150" spans="1:32" hidden="1" outlineLevel="2" x14ac:dyDescent="0.2">
      <c r="A150" s="13" t="s">
        <v>1430</v>
      </c>
      <c r="B150" s="13" t="s">
        <v>108</v>
      </c>
      <c r="C150" s="14" t="s">
        <v>43</v>
      </c>
      <c r="D150" s="13" t="s">
        <v>1431</v>
      </c>
      <c r="E150" s="13" t="s">
        <v>1432</v>
      </c>
      <c r="F150" s="13" t="s">
        <v>1433</v>
      </c>
      <c r="G150" s="13" t="s">
        <v>1434</v>
      </c>
      <c r="H150" s="13" t="s">
        <v>1435</v>
      </c>
      <c r="I150" s="13" t="str">
        <f t="shared" si="15"/>
        <v>04-2024</v>
      </c>
      <c r="J150" s="13" t="str">
        <f t="shared" si="16"/>
        <v>2024</v>
      </c>
      <c r="K150" s="13" t="s">
        <v>1436</v>
      </c>
      <c r="L150" s="13" t="s">
        <v>1437</v>
      </c>
      <c r="M150" s="13" t="s">
        <v>35</v>
      </c>
      <c r="N150" s="13" t="s">
        <v>36</v>
      </c>
      <c r="O150" s="13" t="s">
        <v>44</v>
      </c>
      <c r="P150" s="13" t="s">
        <v>58</v>
      </c>
      <c r="Q150" s="13" t="s">
        <v>45</v>
      </c>
      <c r="R150" s="13" t="s">
        <v>39</v>
      </c>
      <c r="S150" s="15">
        <v>1</v>
      </c>
      <c r="T150" s="13" t="s">
        <v>1438</v>
      </c>
      <c r="U150" s="16" t="s">
        <v>1439</v>
      </c>
      <c r="V150" s="17">
        <v>86.21</v>
      </c>
      <c r="W150" s="18">
        <v>86.21</v>
      </c>
      <c r="X150" s="18">
        <v>0</v>
      </c>
      <c r="Y150" s="18">
        <v>0</v>
      </c>
      <c r="Z150" s="18">
        <v>13.79</v>
      </c>
      <c r="AA150" s="18">
        <v>0</v>
      </c>
      <c r="AB150" s="18">
        <v>0</v>
      </c>
      <c r="AC150" s="18">
        <v>0</v>
      </c>
      <c r="AD150" s="18">
        <v>0</v>
      </c>
      <c r="AE150" s="18">
        <v>0</v>
      </c>
      <c r="AF150" s="18">
        <v>100</v>
      </c>
    </row>
    <row r="151" spans="1:32" hidden="1" outlineLevel="2" x14ac:dyDescent="0.2">
      <c r="A151" s="13" t="s">
        <v>1440</v>
      </c>
      <c r="B151" s="13" t="s">
        <v>108</v>
      </c>
      <c r="C151" s="14" t="s">
        <v>43</v>
      </c>
      <c r="D151" s="13" t="s">
        <v>1431</v>
      </c>
      <c r="E151" s="13" t="s">
        <v>1441</v>
      </c>
      <c r="F151" s="13" t="s">
        <v>1442</v>
      </c>
      <c r="G151" s="13" t="s">
        <v>1443</v>
      </c>
      <c r="H151" s="13" t="s">
        <v>1444</v>
      </c>
      <c r="I151" s="13" t="str">
        <f t="shared" si="15"/>
        <v>04-2024</v>
      </c>
      <c r="J151" s="13" t="str">
        <f t="shared" si="16"/>
        <v>2024</v>
      </c>
      <c r="K151" s="13" t="s">
        <v>1436</v>
      </c>
      <c r="L151" s="13" t="s">
        <v>1437</v>
      </c>
      <c r="M151" s="13" t="s">
        <v>35</v>
      </c>
      <c r="N151" s="13" t="s">
        <v>36</v>
      </c>
      <c r="O151" s="13" t="s">
        <v>44</v>
      </c>
      <c r="P151" s="13" t="s">
        <v>58</v>
      </c>
      <c r="Q151" s="13" t="s">
        <v>45</v>
      </c>
      <c r="R151" s="13" t="s">
        <v>39</v>
      </c>
      <c r="S151" s="15">
        <v>1</v>
      </c>
      <c r="T151" s="13" t="s">
        <v>1445</v>
      </c>
      <c r="U151" s="16" t="s">
        <v>1446</v>
      </c>
      <c r="V151" s="17">
        <v>199.14</v>
      </c>
      <c r="W151" s="18">
        <v>199.14</v>
      </c>
      <c r="X151" s="18">
        <v>0</v>
      </c>
      <c r="Y151" s="18">
        <v>0</v>
      </c>
      <c r="Z151" s="18">
        <v>31.86</v>
      </c>
      <c r="AA151" s="18">
        <v>0</v>
      </c>
      <c r="AB151" s="18">
        <v>0</v>
      </c>
      <c r="AC151" s="18">
        <v>0</v>
      </c>
      <c r="AD151" s="18">
        <v>0</v>
      </c>
      <c r="AE151" s="18">
        <v>0</v>
      </c>
      <c r="AF151" s="18">
        <v>231</v>
      </c>
    </row>
    <row r="152" spans="1:32" hidden="1" outlineLevel="2" x14ac:dyDescent="0.2">
      <c r="A152" s="13" t="s">
        <v>1447</v>
      </c>
      <c r="B152" s="13" t="s">
        <v>108</v>
      </c>
      <c r="C152" s="14" t="s">
        <v>43</v>
      </c>
      <c r="D152" s="13" t="s">
        <v>34</v>
      </c>
      <c r="E152" s="13" t="s">
        <v>34</v>
      </c>
      <c r="F152" s="13" t="s">
        <v>1448</v>
      </c>
      <c r="G152" s="13" t="s">
        <v>1449</v>
      </c>
      <c r="H152" s="13" t="s">
        <v>1450</v>
      </c>
      <c r="I152" s="13" t="str">
        <f t="shared" si="15"/>
        <v>04-2024</v>
      </c>
      <c r="J152" s="13" t="str">
        <f t="shared" si="16"/>
        <v>2024</v>
      </c>
      <c r="K152" s="13" t="s">
        <v>1451</v>
      </c>
      <c r="L152" s="13" t="s">
        <v>1452</v>
      </c>
      <c r="M152" s="13" t="s">
        <v>35</v>
      </c>
      <c r="N152" s="13" t="s">
        <v>36</v>
      </c>
      <c r="O152" s="13" t="s">
        <v>44</v>
      </c>
      <c r="P152" s="13" t="s">
        <v>37</v>
      </c>
      <c r="Q152" s="13" t="s">
        <v>45</v>
      </c>
      <c r="R152" s="13" t="s">
        <v>39</v>
      </c>
      <c r="S152" s="15">
        <v>1</v>
      </c>
      <c r="T152" s="13" t="s">
        <v>1453</v>
      </c>
      <c r="U152" s="16" t="s">
        <v>1454</v>
      </c>
      <c r="V152" s="17">
        <v>2530.1799999999998</v>
      </c>
      <c r="W152" s="18">
        <v>2530.1799999999998</v>
      </c>
      <c r="X152" s="18">
        <v>0</v>
      </c>
      <c r="Y152" s="18">
        <v>0</v>
      </c>
      <c r="Z152" s="18">
        <v>404.83</v>
      </c>
      <c r="AA152" s="18">
        <v>0</v>
      </c>
      <c r="AB152" s="18">
        <v>0</v>
      </c>
      <c r="AC152" s="18">
        <v>0</v>
      </c>
      <c r="AD152" s="18">
        <v>0</v>
      </c>
      <c r="AE152" s="18">
        <v>0</v>
      </c>
      <c r="AF152" s="18">
        <v>2935.0099999999998</v>
      </c>
    </row>
    <row r="153" spans="1:32" hidden="1" outlineLevel="2" x14ac:dyDescent="0.2">
      <c r="A153" s="13" t="s">
        <v>1455</v>
      </c>
      <c r="B153" s="13" t="s">
        <v>108</v>
      </c>
      <c r="C153" s="14" t="s">
        <v>43</v>
      </c>
      <c r="D153" s="13" t="s">
        <v>34</v>
      </c>
      <c r="E153" s="13" t="s">
        <v>34</v>
      </c>
      <c r="F153" s="13" t="s">
        <v>1456</v>
      </c>
      <c r="G153" s="13" t="s">
        <v>1457</v>
      </c>
      <c r="H153" s="13" t="s">
        <v>1458</v>
      </c>
      <c r="I153" s="13" t="str">
        <f t="shared" si="15"/>
        <v>04-2024</v>
      </c>
      <c r="J153" s="13" t="str">
        <f t="shared" si="16"/>
        <v>2024</v>
      </c>
      <c r="K153" s="13" t="s">
        <v>1451</v>
      </c>
      <c r="L153" s="13" t="s">
        <v>1452</v>
      </c>
      <c r="M153" s="13" t="s">
        <v>35</v>
      </c>
      <c r="N153" s="13" t="s">
        <v>36</v>
      </c>
      <c r="O153" s="13" t="s">
        <v>44</v>
      </c>
      <c r="P153" s="13" t="s">
        <v>58</v>
      </c>
      <c r="Q153" s="13" t="s">
        <v>45</v>
      </c>
      <c r="R153" s="13" t="s">
        <v>39</v>
      </c>
      <c r="S153" s="15">
        <v>1</v>
      </c>
      <c r="T153" s="13" t="s">
        <v>1459</v>
      </c>
      <c r="U153" s="16" t="s">
        <v>1460</v>
      </c>
      <c r="V153" s="17">
        <v>362.07</v>
      </c>
      <c r="W153" s="18">
        <v>362.07</v>
      </c>
      <c r="X153" s="18">
        <v>0</v>
      </c>
      <c r="Y153" s="18">
        <v>0</v>
      </c>
      <c r="Z153" s="18">
        <v>57.93</v>
      </c>
      <c r="AA153" s="18">
        <v>0</v>
      </c>
      <c r="AB153" s="18">
        <v>0</v>
      </c>
      <c r="AC153" s="18">
        <v>0</v>
      </c>
      <c r="AD153" s="18">
        <v>0</v>
      </c>
      <c r="AE153" s="18">
        <v>0</v>
      </c>
      <c r="AF153" s="18">
        <v>420</v>
      </c>
    </row>
    <row r="154" spans="1:32" hidden="1" outlineLevel="2" x14ac:dyDescent="0.2">
      <c r="A154" s="13" t="s">
        <v>1461</v>
      </c>
      <c r="B154" s="13" t="s">
        <v>108</v>
      </c>
      <c r="C154" s="14" t="s">
        <v>43</v>
      </c>
      <c r="D154" s="13" t="s">
        <v>34</v>
      </c>
      <c r="E154" s="13" t="s">
        <v>34</v>
      </c>
      <c r="F154" s="13" t="s">
        <v>1462</v>
      </c>
      <c r="G154" s="13" t="s">
        <v>1463</v>
      </c>
      <c r="H154" s="13" t="s">
        <v>1464</v>
      </c>
      <c r="I154" s="13" t="str">
        <f t="shared" si="15"/>
        <v>04-2024</v>
      </c>
      <c r="J154" s="13" t="str">
        <f t="shared" si="16"/>
        <v>2024</v>
      </c>
      <c r="K154" s="13" t="s">
        <v>1451</v>
      </c>
      <c r="L154" s="13" t="s">
        <v>1452</v>
      </c>
      <c r="M154" s="13" t="s">
        <v>35</v>
      </c>
      <c r="N154" s="13" t="s">
        <v>36</v>
      </c>
      <c r="O154" s="13" t="s">
        <v>44</v>
      </c>
      <c r="P154" s="13" t="s">
        <v>37</v>
      </c>
      <c r="Q154" s="13" t="s">
        <v>45</v>
      </c>
      <c r="R154" s="13" t="s">
        <v>39</v>
      </c>
      <c r="S154" s="15">
        <v>1</v>
      </c>
      <c r="T154" s="13" t="s">
        <v>1465</v>
      </c>
      <c r="U154" s="16" t="s">
        <v>1466</v>
      </c>
      <c r="V154" s="17">
        <v>2530.17</v>
      </c>
      <c r="W154" s="18">
        <v>2530.17</v>
      </c>
      <c r="X154" s="18">
        <v>0</v>
      </c>
      <c r="Y154" s="18">
        <v>0</v>
      </c>
      <c r="Z154" s="18">
        <v>404.83</v>
      </c>
      <c r="AA154" s="18">
        <v>0</v>
      </c>
      <c r="AB154" s="18">
        <v>0</v>
      </c>
      <c r="AC154" s="18">
        <v>0</v>
      </c>
      <c r="AD154" s="18">
        <v>0</v>
      </c>
      <c r="AE154" s="18">
        <v>0</v>
      </c>
      <c r="AF154" s="18">
        <v>2935</v>
      </c>
    </row>
    <row r="155" spans="1:32" hidden="1" outlineLevel="2" x14ac:dyDescent="0.2">
      <c r="A155" s="13" t="s">
        <v>1467</v>
      </c>
      <c r="B155" s="13" t="s">
        <v>108</v>
      </c>
      <c r="C155" s="14" t="s">
        <v>43</v>
      </c>
      <c r="D155" s="13" t="s">
        <v>1468</v>
      </c>
      <c r="E155" s="13" t="s">
        <v>1469</v>
      </c>
      <c r="F155" s="13" t="s">
        <v>1470</v>
      </c>
      <c r="G155" s="13" t="s">
        <v>1471</v>
      </c>
      <c r="H155" s="13" t="s">
        <v>1472</v>
      </c>
      <c r="I155" s="13" t="str">
        <f t="shared" si="15"/>
        <v>04-2024</v>
      </c>
      <c r="J155" s="13" t="str">
        <f t="shared" si="16"/>
        <v>2024</v>
      </c>
      <c r="K155" s="13" t="s">
        <v>1473</v>
      </c>
      <c r="L155" s="13" t="s">
        <v>1474</v>
      </c>
      <c r="M155" s="13" t="s">
        <v>35</v>
      </c>
      <c r="N155" s="13" t="s">
        <v>36</v>
      </c>
      <c r="O155" s="13" t="s">
        <v>44</v>
      </c>
      <c r="P155" s="13" t="s">
        <v>46</v>
      </c>
      <c r="Q155" s="13" t="s">
        <v>45</v>
      </c>
      <c r="R155" s="13" t="s">
        <v>39</v>
      </c>
      <c r="S155" s="15">
        <v>1</v>
      </c>
      <c r="T155" s="13" t="s">
        <v>1475</v>
      </c>
      <c r="U155" s="16" t="s">
        <v>1476</v>
      </c>
      <c r="V155" s="17">
        <v>432.65</v>
      </c>
      <c r="W155" s="18">
        <v>420.94</v>
      </c>
      <c r="X155" s="18">
        <v>0</v>
      </c>
      <c r="Y155" s="18">
        <v>0</v>
      </c>
      <c r="Z155" s="18">
        <v>67.349999999999994</v>
      </c>
      <c r="AA155" s="18">
        <v>11.70999999999998</v>
      </c>
      <c r="AB155" s="18">
        <v>0</v>
      </c>
      <c r="AC155" s="18">
        <v>0</v>
      </c>
      <c r="AD155" s="18">
        <v>0</v>
      </c>
      <c r="AE155" s="18">
        <v>0</v>
      </c>
      <c r="AF155" s="18">
        <v>500</v>
      </c>
    </row>
    <row r="156" spans="1:32" hidden="1" outlineLevel="2" x14ac:dyDescent="0.2">
      <c r="A156" s="13" t="s">
        <v>1477</v>
      </c>
      <c r="B156" s="13" t="s">
        <v>108</v>
      </c>
      <c r="C156" s="14" t="s">
        <v>43</v>
      </c>
      <c r="D156" s="13" t="s">
        <v>86</v>
      </c>
      <c r="E156" s="13" t="s">
        <v>1478</v>
      </c>
      <c r="F156" s="13" t="s">
        <v>1479</v>
      </c>
      <c r="G156" s="13" t="s">
        <v>1480</v>
      </c>
      <c r="H156" s="13" t="s">
        <v>1481</v>
      </c>
      <c r="I156" s="13" t="str">
        <f t="shared" si="15"/>
        <v>04-2024</v>
      </c>
      <c r="J156" s="13" t="str">
        <f t="shared" si="16"/>
        <v>2024</v>
      </c>
      <c r="K156" s="13" t="s">
        <v>1482</v>
      </c>
      <c r="L156" s="13" t="s">
        <v>1483</v>
      </c>
      <c r="M156" s="13" t="s">
        <v>35</v>
      </c>
      <c r="N156" s="13" t="s">
        <v>36</v>
      </c>
      <c r="O156" s="13" t="s">
        <v>44</v>
      </c>
      <c r="P156" s="13" t="s">
        <v>56</v>
      </c>
      <c r="Q156" s="13" t="s">
        <v>45</v>
      </c>
      <c r="R156" s="13" t="s">
        <v>39</v>
      </c>
      <c r="S156" s="15">
        <v>1</v>
      </c>
      <c r="T156" s="13" t="s">
        <v>1484</v>
      </c>
      <c r="U156" s="16" t="s">
        <v>1485</v>
      </c>
      <c r="V156" s="17">
        <v>346.37</v>
      </c>
      <c r="W156" s="18">
        <v>335.19</v>
      </c>
      <c r="X156" s="18">
        <v>0</v>
      </c>
      <c r="Y156" s="18">
        <v>0</v>
      </c>
      <c r="Z156" s="18">
        <v>53.63</v>
      </c>
      <c r="AA156" s="18">
        <v>11.180000000000007</v>
      </c>
      <c r="AB156" s="18">
        <v>0</v>
      </c>
      <c r="AC156" s="18">
        <v>0</v>
      </c>
      <c r="AD156" s="18">
        <v>0</v>
      </c>
      <c r="AE156" s="18">
        <v>0</v>
      </c>
      <c r="AF156" s="18">
        <v>400</v>
      </c>
    </row>
    <row r="157" spans="1:32" hidden="1" outlineLevel="2" x14ac:dyDescent="0.2">
      <c r="A157" s="13" t="s">
        <v>1486</v>
      </c>
      <c r="B157" s="13" t="s">
        <v>108</v>
      </c>
      <c r="C157" s="14" t="s">
        <v>43</v>
      </c>
      <c r="D157" s="13" t="s">
        <v>1487</v>
      </c>
      <c r="E157" s="13" t="s">
        <v>1488</v>
      </c>
      <c r="F157" s="13" t="s">
        <v>1489</v>
      </c>
      <c r="G157" s="13" t="s">
        <v>1490</v>
      </c>
      <c r="H157" s="13" t="s">
        <v>1491</v>
      </c>
      <c r="I157" s="13" t="str">
        <f t="shared" si="15"/>
        <v>04-2024</v>
      </c>
      <c r="J157" s="13" t="str">
        <f t="shared" si="16"/>
        <v>2024</v>
      </c>
      <c r="K157" s="13" t="s">
        <v>1492</v>
      </c>
      <c r="L157" s="13" t="s">
        <v>1493</v>
      </c>
      <c r="M157" s="13" t="s">
        <v>35</v>
      </c>
      <c r="N157" s="13" t="s">
        <v>36</v>
      </c>
      <c r="O157" s="13" t="s">
        <v>44</v>
      </c>
      <c r="P157" s="13" t="s">
        <v>58</v>
      </c>
      <c r="Q157" s="13" t="s">
        <v>45</v>
      </c>
      <c r="R157" s="13" t="s">
        <v>39</v>
      </c>
      <c r="S157" s="15">
        <v>1</v>
      </c>
      <c r="T157" s="13" t="s">
        <v>693</v>
      </c>
      <c r="U157" s="16" t="s">
        <v>1476</v>
      </c>
      <c r="V157" s="17">
        <v>432.65</v>
      </c>
      <c r="W157" s="18">
        <v>420.94</v>
      </c>
      <c r="X157" s="18">
        <v>0</v>
      </c>
      <c r="Y157" s="18">
        <v>0</v>
      </c>
      <c r="Z157" s="18">
        <v>67.349999999999994</v>
      </c>
      <c r="AA157" s="18">
        <v>11.70999999999998</v>
      </c>
      <c r="AB157" s="18">
        <v>0</v>
      </c>
      <c r="AC157" s="18">
        <v>0</v>
      </c>
      <c r="AD157" s="18">
        <v>0</v>
      </c>
      <c r="AE157" s="18">
        <v>0</v>
      </c>
      <c r="AF157" s="18">
        <v>500</v>
      </c>
    </row>
    <row r="158" spans="1:32" hidden="1" outlineLevel="2" x14ac:dyDescent="0.2">
      <c r="A158" s="13" t="s">
        <v>1494</v>
      </c>
      <c r="B158" s="13" t="s">
        <v>108</v>
      </c>
      <c r="C158" s="14" t="s">
        <v>43</v>
      </c>
      <c r="D158" s="13" t="s">
        <v>132</v>
      </c>
      <c r="E158" s="13" t="s">
        <v>1495</v>
      </c>
      <c r="F158" s="13" t="s">
        <v>1496</v>
      </c>
      <c r="G158" s="13" t="s">
        <v>1497</v>
      </c>
      <c r="H158" s="13" t="s">
        <v>1498</v>
      </c>
      <c r="I158" s="13" t="str">
        <f t="shared" si="15"/>
        <v>04-2024</v>
      </c>
      <c r="J158" s="13" t="str">
        <f t="shared" si="16"/>
        <v>2024</v>
      </c>
      <c r="K158" s="13" t="s">
        <v>133</v>
      </c>
      <c r="L158" s="13" t="s">
        <v>134</v>
      </c>
      <c r="M158" s="13" t="s">
        <v>35</v>
      </c>
      <c r="N158" s="13" t="s">
        <v>36</v>
      </c>
      <c r="O158" s="13" t="s">
        <v>51</v>
      </c>
      <c r="P158" s="13" t="s">
        <v>52</v>
      </c>
      <c r="Q158" s="13" t="s">
        <v>45</v>
      </c>
      <c r="R158" s="13" t="s">
        <v>39</v>
      </c>
      <c r="S158" s="15">
        <v>1</v>
      </c>
      <c r="T158" s="13" t="s">
        <v>1499</v>
      </c>
      <c r="U158" s="16" t="s">
        <v>1500</v>
      </c>
      <c r="V158" s="17">
        <v>480.17</v>
      </c>
      <c r="W158" s="18">
        <v>361.68</v>
      </c>
      <c r="X158" s="18">
        <v>0</v>
      </c>
      <c r="Y158" s="18">
        <v>0</v>
      </c>
      <c r="Z158" s="18">
        <v>57.87</v>
      </c>
      <c r="AA158" s="18">
        <v>0</v>
      </c>
      <c r="AB158" s="18">
        <v>0</v>
      </c>
      <c r="AC158" s="18">
        <v>0</v>
      </c>
      <c r="AD158" s="18">
        <v>0</v>
      </c>
      <c r="AE158" s="18">
        <v>0</v>
      </c>
      <c r="AF158" s="18">
        <v>419.55</v>
      </c>
    </row>
    <row r="159" spans="1:32" hidden="1" outlineLevel="2" x14ac:dyDescent="0.2">
      <c r="A159" s="13" t="s">
        <v>1501</v>
      </c>
      <c r="B159" s="13" t="s">
        <v>108</v>
      </c>
      <c r="C159" s="14" t="s">
        <v>43</v>
      </c>
      <c r="D159" s="13" t="s">
        <v>132</v>
      </c>
      <c r="E159" s="13" t="s">
        <v>1502</v>
      </c>
      <c r="F159" s="13" t="s">
        <v>1503</v>
      </c>
      <c r="G159" s="13" t="s">
        <v>1504</v>
      </c>
      <c r="H159" s="13" t="s">
        <v>1505</v>
      </c>
      <c r="I159" s="13" t="str">
        <f t="shared" si="15"/>
        <v>04-2024</v>
      </c>
      <c r="J159" s="13" t="str">
        <f t="shared" si="16"/>
        <v>2024</v>
      </c>
      <c r="K159" s="13" t="s">
        <v>133</v>
      </c>
      <c r="L159" s="13" t="s">
        <v>134</v>
      </c>
      <c r="M159" s="13" t="s">
        <v>35</v>
      </c>
      <c r="N159" s="13" t="s">
        <v>36</v>
      </c>
      <c r="O159" s="13" t="s">
        <v>51</v>
      </c>
      <c r="P159" s="13" t="s">
        <v>52</v>
      </c>
      <c r="Q159" s="13" t="s">
        <v>45</v>
      </c>
      <c r="R159" s="13" t="s">
        <v>39</v>
      </c>
      <c r="S159" s="15">
        <v>1</v>
      </c>
      <c r="T159" s="13" t="s">
        <v>1506</v>
      </c>
      <c r="U159" s="16" t="s">
        <v>1507</v>
      </c>
      <c r="V159" s="17">
        <v>601.72</v>
      </c>
      <c r="W159" s="18">
        <v>385.6</v>
      </c>
      <c r="X159" s="18">
        <v>0</v>
      </c>
      <c r="Y159" s="18">
        <v>0</v>
      </c>
      <c r="Z159" s="18">
        <v>61.7</v>
      </c>
      <c r="AA159" s="18">
        <v>0</v>
      </c>
      <c r="AB159" s="18">
        <v>0</v>
      </c>
      <c r="AC159" s="18">
        <v>0</v>
      </c>
      <c r="AD159" s="18">
        <v>0</v>
      </c>
      <c r="AE159" s="18">
        <v>0</v>
      </c>
      <c r="AF159" s="18">
        <v>447.3</v>
      </c>
    </row>
    <row r="160" spans="1:32" hidden="1" outlineLevel="2" x14ac:dyDescent="0.2">
      <c r="A160" s="13" t="s">
        <v>1508</v>
      </c>
      <c r="B160" s="13" t="s">
        <v>108</v>
      </c>
      <c r="C160" s="14" t="s">
        <v>43</v>
      </c>
      <c r="D160" s="13" t="s">
        <v>1509</v>
      </c>
      <c r="E160" s="13" t="s">
        <v>1510</v>
      </c>
      <c r="F160" s="13" t="s">
        <v>1511</v>
      </c>
      <c r="G160" s="13" t="s">
        <v>1512</v>
      </c>
      <c r="H160" s="13" t="s">
        <v>1513</v>
      </c>
      <c r="I160" s="13" t="str">
        <f t="shared" si="15"/>
        <v>04-2024</v>
      </c>
      <c r="J160" s="13" t="str">
        <f t="shared" si="16"/>
        <v>2024</v>
      </c>
      <c r="K160" s="13" t="s">
        <v>1514</v>
      </c>
      <c r="L160" s="13" t="s">
        <v>1515</v>
      </c>
      <c r="M160" s="13" t="s">
        <v>35</v>
      </c>
      <c r="N160" s="13" t="s">
        <v>36</v>
      </c>
      <c r="O160" s="13" t="s">
        <v>44</v>
      </c>
      <c r="P160" s="13" t="s">
        <v>46</v>
      </c>
      <c r="Q160" s="13" t="s">
        <v>45</v>
      </c>
      <c r="R160" s="13" t="s">
        <v>39</v>
      </c>
      <c r="S160" s="15">
        <v>1</v>
      </c>
      <c r="T160" s="13" t="s">
        <v>1516</v>
      </c>
      <c r="U160" s="16" t="s">
        <v>1517</v>
      </c>
      <c r="V160" s="17">
        <v>432.66</v>
      </c>
      <c r="W160" s="18">
        <v>420.88</v>
      </c>
      <c r="X160" s="18">
        <v>0</v>
      </c>
      <c r="Y160" s="18">
        <v>0</v>
      </c>
      <c r="Z160" s="18">
        <v>67.34</v>
      </c>
      <c r="AA160" s="18">
        <v>11.78000000000003</v>
      </c>
      <c r="AB160" s="18">
        <v>0</v>
      </c>
      <c r="AC160" s="18">
        <v>0</v>
      </c>
      <c r="AD160" s="18">
        <v>0</v>
      </c>
      <c r="AE160" s="18">
        <v>0</v>
      </c>
      <c r="AF160" s="18">
        <v>500</v>
      </c>
    </row>
    <row r="161" spans="1:32" hidden="1" outlineLevel="2" x14ac:dyDescent="0.2">
      <c r="A161" s="13" t="s">
        <v>1518</v>
      </c>
      <c r="B161" s="13" t="s">
        <v>108</v>
      </c>
      <c r="C161" s="14" t="s">
        <v>43</v>
      </c>
      <c r="D161" s="13" t="s">
        <v>100</v>
      </c>
      <c r="E161" s="13" t="s">
        <v>1519</v>
      </c>
      <c r="F161" s="13" t="s">
        <v>1520</v>
      </c>
      <c r="G161" s="13" t="s">
        <v>1521</v>
      </c>
      <c r="H161" s="13" t="s">
        <v>1522</v>
      </c>
      <c r="I161" s="13" t="str">
        <f t="shared" si="15"/>
        <v>04-2024</v>
      </c>
      <c r="J161" s="13" t="str">
        <f t="shared" si="16"/>
        <v>2024</v>
      </c>
      <c r="K161" s="13" t="s">
        <v>101</v>
      </c>
      <c r="L161" s="13" t="s">
        <v>123</v>
      </c>
      <c r="M161" s="13" t="s">
        <v>35</v>
      </c>
      <c r="N161" s="13" t="s">
        <v>36</v>
      </c>
      <c r="O161" s="13" t="s">
        <v>44</v>
      </c>
      <c r="P161" s="13" t="s">
        <v>56</v>
      </c>
      <c r="Q161" s="13" t="s">
        <v>45</v>
      </c>
      <c r="R161" s="13" t="s">
        <v>39</v>
      </c>
      <c r="S161" s="15">
        <v>1</v>
      </c>
      <c r="T161" s="13" t="s">
        <v>1523</v>
      </c>
      <c r="U161" s="16" t="s">
        <v>1524</v>
      </c>
      <c r="V161" s="17">
        <v>6999.99</v>
      </c>
      <c r="W161" s="18">
        <v>6569.37</v>
      </c>
      <c r="X161" s="18">
        <v>0</v>
      </c>
      <c r="Y161" s="18">
        <v>0</v>
      </c>
      <c r="Z161" s="18">
        <v>1051.08</v>
      </c>
      <c r="AA161" s="18">
        <v>0</v>
      </c>
      <c r="AB161" s="18">
        <v>0</v>
      </c>
      <c r="AC161" s="18">
        <v>0</v>
      </c>
      <c r="AD161" s="18">
        <v>0</v>
      </c>
      <c r="AE161" s="18">
        <v>0</v>
      </c>
      <c r="AF161" s="18">
        <v>7620.45</v>
      </c>
    </row>
    <row r="162" spans="1:32" hidden="1" outlineLevel="2" x14ac:dyDescent="0.2">
      <c r="A162" s="13" t="s">
        <v>1525</v>
      </c>
      <c r="B162" s="13" t="s">
        <v>108</v>
      </c>
      <c r="C162" s="14" t="s">
        <v>43</v>
      </c>
      <c r="D162" s="13" t="s">
        <v>1526</v>
      </c>
      <c r="E162" s="13" t="s">
        <v>1527</v>
      </c>
      <c r="F162" s="13" t="s">
        <v>1528</v>
      </c>
      <c r="G162" s="13" t="s">
        <v>1529</v>
      </c>
      <c r="H162" s="13" t="s">
        <v>1530</v>
      </c>
      <c r="I162" s="13" t="str">
        <f t="shared" si="15"/>
        <v>04-2024</v>
      </c>
      <c r="J162" s="13" t="str">
        <f t="shared" si="16"/>
        <v>2024</v>
      </c>
      <c r="K162" s="13" t="s">
        <v>1531</v>
      </c>
      <c r="L162" s="13" t="s">
        <v>1532</v>
      </c>
      <c r="M162" s="13" t="s">
        <v>35</v>
      </c>
      <c r="N162" s="13" t="s">
        <v>36</v>
      </c>
      <c r="O162" s="13" t="s">
        <v>44</v>
      </c>
      <c r="P162" s="13" t="s">
        <v>56</v>
      </c>
      <c r="Q162" s="13" t="s">
        <v>61</v>
      </c>
      <c r="R162" s="13" t="s">
        <v>39</v>
      </c>
      <c r="S162" s="15">
        <v>1</v>
      </c>
      <c r="T162" s="13" t="s">
        <v>1533</v>
      </c>
      <c r="U162" s="16" t="s">
        <v>1534</v>
      </c>
      <c r="V162" s="17">
        <v>103.52</v>
      </c>
      <c r="W162" s="18">
        <v>15.52</v>
      </c>
      <c r="X162" s="18">
        <v>0</v>
      </c>
      <c r="Y162" s="18">
        <v>88</v>
      </c>
      <c r="Z162" s="18">
        <v>2.48</v>
      </c>
      <c r="AA162" s="18">
        <v>0</v>
      </c>
      <c r="AB162" s="18">
        <v>0</v>
      </c>
      <c r="AC162" s="18">
        <v>0</v>
      </c>
      <c r="AD162" s="18">
        <v>0</v>
      </c>
      <c r="AE162" s="18">
        <v>0</v>
      </c>
      <c r="AF162" s="18">
        <v>106</v>
      </c>
    </row>
    <row r="163" spans="1:32" hidden="1" outlineLevel="2" x14ac:dyDescent="0.2">
      <c r="A163" s="13" t="s">
        <v>1535</v>
      </c>
      <c r="B163" s="13" t="s">
        <v>108</v>
      </c>
      <c r="C163" s="14" t="s">
        <v>43</v>
      </c>
      <c r="D163" s="13" t="s">
        <v>34</v>
      </c>
      <c r="E163" s="13" t="s">
        <v>1536</v>
      </c>
      <c r="F163" s="13" t="s">
        <v>1536</v>
      </c>
      <c r="G163" s="13" t="s">
        <v>1537</v>
      </c>
      <c r="H163" s="13" t="s">
        <v>1538</v>
      </c>
      <c r="I163" s="13" t="str">
        <f t="shared" si="15"/>
        <v>04-2024</v>
      </c>
      <c r="J163" s="13" t="str">
        <f t="shared" si="16"/>
        <v>2024</v>
      </c>
      <c r="K163" s="13" t="s">
        <v>1539</v>
      </c>
      <c r="L163" s="13" t="s">
        <v>1540</v>
      </c>
      <c r="M163" s="13" t="s">
        <v>35</v>
      </c>
      <c r="N163" s="13" t="s">
        <v>36</v>
      </c>
      <c r="O163" s="13" t="s">
        <v>44</v>
      </c>
      <c r="P163" s="13" t="s">
        <v>56</v>
      </c>
      <c r="Q163" s="13" t="s">
        <v>45</v>
      </c>
      <c r="R163" s="13" t="s">
        <v>39</v>
      </c>
      <c r="S163" s="15">
        <v>1</v>
      </c>
      <c r="T163" s="13" t="s">
        <v>1541</v>
      </c>
      <c r="U163" s="16" t="s">
        <v>1542</v>
      </c>
      <c r="V163" s="17">
        <v>10112.07</v>
      </c>
      <c r="W163" s="18">
        <v>10112.07</v>
      </c>
      <c r="X163" s="18">
        <v>0</v>
      </c>
      <c r="Y163" s="18">
        <v>0</v>
      </c>
      <c r="Z163" s="18">
        <v>1617.93</v>
      </c>
      <c r="AA163" s="18">
        <v>0</v>
      </c>
      <c r="AB163" s="18">
        <v>0</v>
      </c>
      <c r="AC163" s="18">
        <v>0</v>
      </c>
      <c r="AD163" s="18">
        <v>0</v>
      </c>
      <c r="AE163" s="18">
        <v>0</v>
      </c>
      <c r="AF163" s="18">
        <v>11730</v>
      </c>
    </row>
    <row r="164" spans="1:32" hidden="1" outlineLevel="2" x14ac:dyDescent="0.2">
      <c r="A164" s="13" t="s">
        <v>1543</v>
      </c>
      <c r="B164" s="13" t="s">
        <v>108</v>
      </c>
      <c r="C164" s="14" t="s">
        <v>43</v>
      </c>
      <c r="D164" s="13" t="s">
        <v>464</v>
      </c>
      <c r="E164" s="13" t="s">
        <v>1544</v>
      </c>
      <c r="F164" s="13" t="s">
        <v>1545</v>
      </c>
      <c r="G164" s="13" t="s">
        <v>1546</v>
      </c>
      <c r="H164" s="13" t="s">
        <v>1547</v>
      </c>
      <c r="I164" s="13" t="str">
        <f t="shared" si="15"/>
        <v>04-2024</v>
      </c>
      <c r="J164" s="13" t="str">
        <f t="shared" si="16"/>
        <v>2024</v>
      </c>
      <c r="K164" s="13" t="s">
        <v>116</v>
      </c>
      <c r="L164" s="13" t="s">
        <v>125</v>
      </c>
      <c r="M164" s="13" t="s">
        <v>35</v>
      </c>
      <c r="N164" s="13" t="s">
        <v>36</v>
      </c>
      <c r="O164" s="13" t="s">
        <v>51</v>
      </c>
      <c r="P164" s="13" t="s">
        <v>52</v>
      </c>
      <c r="Q164" s="13" t="s">
        <v>45</v>
      </c>
      <c r="R164" s="13" t="s">
        <v>39</v>
      </c>
      <c r="S164" s="15">
        <v>1</v>
      </c>
      <c r="T164" s="13" t="s">
        <v>117</v>
      </c>
      <c r="U164" s="16" t="s">
        <v>118</v>
      </c>
      <c r="V164" s="17">
        <v>585.76</v>
      </c>
      <c r="W164" s="18">
        <v>516.37</v>
      </c>
      <c r="X164" s="18">
        <v>0</v>
      </c>
      <c r="Y164" s="18">
        <v>0</v>
      </c>
      <c r="Z164" s="18">
        <v>82.62</v>
      </c>
      <c r="AA164" s="18">
        <v>0</v>
      </c>
      <c r="AB164" s="18">
        <v>0</v>
      </c>
      <c r="AC164" s="18">
        <v>0</v>
      </c>
      <c r="AD164" s="18">
        <v>0</v>
      </c>
      <c r="AE164" s="18">
        <v>0</v>
      </c>
      <c r="AF164" s="18">
        <v>598.99</v>
      </c>
    </row>
    <row r="165" spans="1:32" hidden="1" outlineLevel="2" x14ac:dyDescent="0.2">
      <c r="A165" s="13" t="s">
        <v>1562</v>
      </c>
      <c r="B165" s="13" t="s">
        <v>108</v>
      </c>
      <c r="C165" s="14" t="s">
        <v>761</v>
      </c>
      <c r="D165" s="13" t="s">
        <v>34</v>
      </c>
      <c r="E165" s="13" t="s">
        <v>34</v>
      </c>
      <c r="F165" s="13" t="s">
        <v>1563</v>
      </c>
      <c r="G165" s="13" t="s">
        <v>1564</v>
      </c>
      <c r="H165" s="13" t="s">
        <v>1565</v>
      </c>
      <c r="I165" s="13" t="str">
        <f t="shared" si="15"/>
        <v>04-2024</v>
      </c>
      <c r="J165" s="13" t="str">
        <f t="shared" si="16"/>
        <v>2024</v>
      </c>
      <c r="K165" s="13" t="s">
        <v>116</v>
      </c>
      <c r="L165" s="13" t="s">
        <v>125</v>
      </c>
      <c r="M165" s="13" t="s">
        <v>35</v>
      </c>
      <c r="N165" s="13" t="s">
        <v>36</v>
      </c>
      <c r="O165" s="13" t="s">
        <v>34</v>
      </c>
      <c r="P165" s="13" t="s">
        <v>34</v>
      </c>
      <c r="Q165" s="13" t="s">
        <v>766</v>
      </c>
      <c r="R165" s="13" t="s">
        <v>767</v>
      </c>
      <c r="S165" s="15">
        <v>0</v>
      </c>
      <c r="T165" s="13" t="s">
        <v>768</v>
      </c>
      <c r="U165" s="16" t="s">
        <v>769</v>
      </c>
      <c r="V165" s="17">
        <v>0</v>
      </c>
      <c r="W165" s="18">
        <v>0</v>
      </c>
      <c r="X165" s="18">
        <v>0</v>
      </c>
      <c r="Y165" s="18">
        <v>0</v>
      </c>
      <c r="Z165" s="18">
        <v>0</v>
      </c>
      <c r="AA165" s="18">
        <v>0</v>
      </c>
      <c r="AB165" s="18">
        <v>0</v>
      </c>
      <c r="AC165" s="18">
        <v>0</v>
      </c>
      <c r="AD165" s="18">
        <v>0</v>
      </c>
      <c r="AE165" s="18">
        <v>0</v>
      </c>
      <c r="AF165" s="18">
        <v>0</v>
      </c>
    </row>
    <row r="166" spans="1:32" hidden="1" outlineLevel="2" x14ac:dyDescent="0.2">
      <c r="A166" s="13" t="s">
        <v>1548</v>
      </c>
      <c r="B166" s="13" t="s">
        <v>108</v>
      </c>
      <c r="C166" s="14" t="s">
        <v>43</v>
      </c>
      <c r="D166" s="13" t="s">
        <v>86</v>
      </c>
      <c r="E166" s="13" t="s">
        <v>1549</v>
      </c>
      <c r="F166" s="13" t="s">
        <v>1550</v>
      </c>
      <c r="G166" s="13" t="s">
        <v>1551</v>
      </c>
      <c r="H166" s="13" t="s">
        <v>1552</v>
      </c>
      <c r="I166" s="13" t="str">
        <f t="shared" si="15"/>
        <v>04-2024</v>
      </c>
      <c r="J166" s="13" t="str">
        <f t="shared" si="16"/>
        <v>2024</v>
      </c>
      <c r="K166" s="13" t="s">
        <v>1553</v>
      </c>
      <c r="L166" s="13" t="s">
        <v>1554</v>
      </c>
      <c r="M166" s="13" t="s">
        <v>35</v>
      </c>
      <c r="N166" s="13" t="s">
        <v>36</v>
      </c>
      <c r="O166" s="13" t="s">
        <v>44</v>
      </c>
      <c r="P166" s="13" t="s">
        <v>58</v>
      </c>
      <c r="Q166" s="13" t="s">
        <v>61</v>
      </c>
      <c r="R166" s="13" t="s">
        <v>39</v>
      </c>
      <c r="S166" s="15">
        <v>1</v>
      </c>
      <c r="T166" s="13" t="s">
        <v>1555</v>
      </c>
      <c r="U166" s="16" t="s">
        <v>1556</v>
      </c>
      <c r="V166" s="17">
        <v>724.14</v>
      </c>
      <c r="W166" s="18">
        <v>724.14</v>
      </c>
      <c r="X166" s="18">
        <v>0</v>
      </c>
      <c r="Y166" s="18">
        <v>0</v>
      </c>
      <c r="Z166" s="18">
        <v>115.86</v>
      </c>
      <c r="AA166" s="18">
        <v>0</v>
      </c>
      <c r="AB166" s="18">
        <v>0</v>
      </c>
      <c r="AC166" s="18">
        <v>0</v>
      </c>
      <c r="AD166" s="18">
        <v>0</v>
      </c>
      <c r="AE166" s="18">
        <v>0</v>
      </c>
      <c r="AF166" s="18">
        <v>840</v>
      </c>
    </row>
    <row r="167" spans="1:32" hidden="1" outlineLevel="2" x14ac:dyDescent="0.2">
      <c r="A167" s="13" t="s">
        <v>2174</v>
      </c>
      <c r="B167" s="13" t="s">
        <v>38</v>
      </c>
      <c r="C167" s="14" t="s">
        <v>43</v>
      </c>
      <c r="D167" s="13" t="s">
        <v>38</v>
      </c>
      <c r="E167" s="13" t="s">
        <v>38</v>
      </c>
      <c r="F167" s="19" t="s">
        <v>2175</v>
      </c>
      <c r="G167" s="13" t="s">
        <v>38</v>
      </c>
      <c r="H167" s="20">
        <v>45395</v>
      </c>
      <c r="I167" s="13" t="str">
        <f>TEXT(MONTH(H167),"00")&amp;"-"&amp;YEAR(H167)</f>
        <v>04-2024</v>
      </c>
      <c r="J167" s="19">
        <f>YEAR(H167)</f>
        <v>2024</v>
      </c>
      <c r="K167" s="13" t="s">
        <v>475</v>
      </c>
      <c r="L167" s="13" t="s">
        <v>476</v>
      </c>
      <c r="M167" s="13" t="s">
        <v>35</v>
      </c>
      <c r="N167" s="13" t="s">
        <v>36</v>
      </c>
      <c r="O167" s="13" t="s">
        <v>38</v>
      </c>
      <c r="P167" s="19" t="s">
        <v>56</v>
      </c>
      <c r="Q167" s="13" t="s">
        <v>38</v>
      </c>
      <c r="R167" s="13" t="s">
        <v>1190</v>
      </c>
      <c r="S167" s="15">
        <v>16.458300000000001</v>
      </c>
      <c r="T167" s="19" t="s">
        <v>480</v>
      </c>
      <c r="U167" s="16">
        <v>15.99</v>
      </c>
      <c r="V167" s="17">
        <f>ROUND(U167*S167,2)</f>
        <v>263.17</v>
      </c>
      <c r="W167" s="18">
        <f>V167</f>
        <v>263.17</v>
      </c>
      <c r="X167" s="18">
        <v>0</v>
      </c>
      <c r="Y167" s="18">
        <v>0</v>
      </c>
      <c r="Z167" s="18">
        <f>ROUND(W167*0.16,2)</f>
        <v>42.11</v>
      </c>
      <c r="AA167" s="18">
        <v>0</v>
      </c>
      <c r="AB167" s="18">
        <v>0</v>
      </c>
      <c r="AC167" s="18">
        <v>0</v>
      </c>
      <c r="AD167" s="18">
        <v>0</v>
      </c>
      <c r="AE167" s="18">
        <v>0</v>
      </c>
      <c r="AF167" s="18">
        <f>W167-X167+Y167+Z167+AA167-AB167-AC167+AD167-AE167</f>
        <v>305.28000000000003</v>
      </c>
    </row>
    <row r="168" spans="1:32" outlineLevel="1" collapsed="1" x14ac:dyDescent="0.2">
      <c r="A168" s="13"/>
      <c r="B168" s="13"/>
      <c r="C168" s="14"/>
      <c r="D168" s="13"/>
      <c r="E168" s="13"/>
      <c r="F168" s="19"/>
      <c r="G168" s="13"/>
      <c r="H168" s="20"/>
      <c r="I168" s="77" t="s">
        <v>2197</v>
      </c>
      <c r="J168" s="19"/>
      <c r="K168" s="13"/>
      <c r="L168" s="13"/>
      <c r="M168" s="13"/>
      <c r="N168" s="13"/>
      <c r="O168" s="13"/>
      <c r="P168" s="19"/>
      <c r="Q168" s="13"/>
      <c r="R168" s="13"/>
      <c r="S168" s="15"/>
      <c r="T168" s="19"/>
      <c r="U168" s="16"/>
      <c r="V168" s="17"/>
      <c r="W168" s="18">
        <f t="shared" ref="W168:AF168" si="17">SUBTOTAL(9,W113:W167)</f>
        <v>51637.549999999988</v>
      </c>
      <c r="X168" s="18">
        <f t="shared" si="17"/>
        <v>0</v>
      </c>
      <c r="Y168" s="18">
        <f t="shared" si="17"/>
        <v>259</v>
      </c>
      <c r="Z168" s="18">
        <f t="shared" si="17"/>
        <v>8261.9700000000012</v>
      </c>
      <c r="AA168" s="18">
        <f t="shared" si="17"/>
        <v>53.699999999999996</v>
      </c>
      <c r="AB168" s="74">
        <f t="shared" si="17"/>
        <v>8.620000000000001</v>
      </c>
      <c r="AC168" s="74">
        <f t="shared" si="17"/>
        <v>3.16</v>
      </c>
      <c r="AD168" s="18">
        <f t="shared" si="17"/>
        <v>0</v>
      </c>
      <c r="AE168" s="18">
        <f t="shared" si="17"/>
        <v>0</v>
      </c>
      <c r="AF168" s="18">
        <f t="shared" si="17"/>
        <v>60200.439999999995</v>
      </c>
    </row>
    <row r="169" spans="1:32" hidden="1" outlineLevel="2" x14ac:dyDescent="0.2">
      <c r="A169" s="13" t="s">
        <v>2167</v>
      </c>
      <c r="B169" s="13" t="s">
        <v>38</v>
      </c>
      <c r="C169" s="14" t="s">
        <v>43</v>
      </c>
      <c r="D169" s="13" t="s">
        <v>38</v>
      </c>
      <c r="E169" s="13" t="s">
        <v>38</v>
      </c>
      <c r="F169" s="19" t="s">
        <v>2168</v>
      </c>
      <c r="G169" s="13" t="s">
        <v>38</v>
      </c>
      <c r="H169" s="20">
        <v>45438</v>
      </c>
      <c r="I169" s="13" t="str">
        <f t="shared" ref="I169:I174" si="18">TEXT(MONTH(H169),"00")&amp;"-"&amp;YEAR(H169)</f>
        <v>05-2024</v>
      </c>
      <c r="J169" s="19">
        <f t="shared" ref="J169:J174" si="19">YEAR(H169)</f>
        <v>2024</v>
      </c>
      <c r="K169" s="13" t="s">
        <v>473</v>
      </c>
      <c r="L169" s="13" t="s">
        <v>474</v>
      </c>
      <c r="M169" s="13" t="s">
        <v>35</v>
      </c>
      <c r="N169" s="13" t="s">
        <v>36</v>
      </c>
      <c r="O169" s="13" t="s">
        <v>38</v>
      </c>
      <c r="P169" s="19" t="s">
        <v>56</v>
      </c>
      <c r="Q169" s="13" t="s">
        <v>38</v>
      </c>
      <c r="R169" s="13" t="s">
        <v>39</v>
      </c>
      <c r="S169" s="15">
        <v>1</v>
      </c>
      <c r="T169" s="19" t="s">
        <v>478</v>
      </c>
      <c r="U169" s="16">
        <v>599.86</v>
      </c>
      <c r="V169" s="17">
        <f t="shared" ref="V169:V174" si="20">ROUND(U169*S169,2)</f>
        <v>599.86</v>
      </c>
      <c r="W169" s="18">
        <f>ROUND(V169/1.16,2)</f>
        <v>517.12</v>
      </c>
      <c r="X169" s="18">
        <v>0</v>
      </c>
      <c r="Y169" s="18">
        <v>0</v>
      </c>
      <c r="Z169" s="18">
        <f>V169-W169</f>
        <v>82.740000000000009</v>
      </c>
      <c r="AA169" s="18">
        <v>0</v>
      </c>
      <c r="AB169" s="18">
        <v>0</v>
      </c>
      <c r="AC169" s="18">
        <v>0</v>
      </c>
      <c r="AD169" s="18">
        <v>0</v>
      </c>
      <c r="AE169" s="18">
        <v>0</v>
      </c>
      <c r="AF169" s="18">
        <f t="shared" ref="AF169:AF174" si="21">W169-X169+Y169+Z169+AA169-AB169-AC169+AD169-AE169</f>
        <v>599.86</v>
      </c>
    </row>
    <row r="170" spans="1:32" hidden="1" outlineLevel="2" x14ac:dyDescent="0.2">
      <c r="A170" s="13" t="s">
        <v>2169</v>
      </c>
      <c r="B170" s="13" t="s">
        <v>38</v>
      </c>
      <c r="C170" s="14" t="s">
        <v>43</v>
      </c>
      <c r="D170" s="13" t="s">
        <v>38</v>
      </c>
      <c r="E170" s="13" t="s">
        <v>38</v>
      </c>
      <c r="F170" s="19" t="s">
        <v>2170</v>
      </c>
      <c r="G170" s="13" t="s">
        <v>38</v>
      </c>
      <c r="H170" s="20">
        <v>45438</v>
      </c>
      <c r="I170" s="13" t="str">
        <f t="shared" si="18"/>
        <v>05-2024</v>
      </c>
      <c r="J170" s="19">
        <f t="shared" si="19"/>
        <v>2024</v>
      </c>
      <c r="K170" s="13" t="s">
        <v>473</v>
      </c>
      <c r="L170" s="13" t="s">
        <v>474</v>
      </c>
      <c r="M170" s="13" t="s">
        <v>35</v>
      </c>
      <c r="N170" s="13" t="s">
        <v>36</v>
      </c>
      <c r="O170" s="13" t="s">
        <v>38</v>
      </c>
      <c r="P170" s="19" t="s">
        <v>56</v>
      </c>
      <c r="Q170" s="13" t="s">
        <v>38</v>
      </c>
      <c r="R170" s="13" t="s">
        <v>39</v>
      </c>
      <c r="S170" s="15">
        <v>1</v>
      </c>
      <c r="T170" s="19" t="s">
        <v>479</v>
      </c>
      <c r="U170" s="16">
        <v>2338.17</v>
      </c>
      <c r="V170" s="17">
        <f t="shared" si="20"/>
        <v>2338.17</v>
      </c>
      <c r="W170" s="18">
        <f>ROUND(V170/1.16,2)</f>
        <v>2015.66</v>
      </c>
      <c r="X170" s="18">
        <v>0</v>
      </c>
      <c r="Y170" s="18">
        <v>0</v>
      </c>
      <c r="Z170" s="18">
        <f>V170-W170</f>
        <v>322.51</v>
      </c>
      <c r="AA170" s="18">
        <v>0</v>
      </c>
      <c r="AB170" s="18">
        <v>0</v>
      </c>
      <c r="AC170" s="18">
        <v>0</v>
      </c>
      <c r="AD170" s="18">
        <v>0</v>
      </c>
      <c r="AE170" s="18">
        <v>0</v>
      </c>
      <c r="AF170" s="18">
        <f t="shared" si="21"/>
        <v>2338.17</v>
      </c>
    </row>
    <row r="171" spans="1:32" hidden="1" outlineLevel="2" x14ac:dyDescent="0.2">
      <c r="A171" s="13" t="s">
        <v>2171</v>
      </c>
      <c r="B171" s="13" t="s">
        <v>38</v>
      </c>
      <c r="C171" s="14" t="s">
        <v>43</v>
      </c>
      <c r="D171" s="13" t="s">
        <v>38</v>
      </c>
      <c r="E171" s="13" t="s">
        <v>38</v>
      </c>
      <c r="F171" s="19" t="s">
        <v>2172</v>
      </c>
      <c r="G171" s="13" t="s">
        <v>38</v>
      </c>
      <c r="H171" s="20">
        <v>45435</v>
      </c>
      <c r="I171" s="13" t="str">
        <f t="shared" si="18"/>
        <v>05-2024</v>
      </c>
      <c r="J171" s="19">
        <f t="shared" si="19"/>
        <v>2024</v>
      </c>
      <c r="K171" s="13" t="s">
        <v>473</v>
      </c>
      <c r="L171" s="13" t="s">
        <v>474</v>
      </c>
      <c r="M171" s="13" t="s">
        <v>35</v>
      </c>
      <c r="N171" s="13" t="s">
        <v>36</v>
      </c>
      <c r="O171" s="13" t="s">
        <v>38</v>
      </c>
      <c r="P171" s="19" t="s">
        <v>56</v>
      </c>
      <c r="Q171" s="13" t="s">
        <v>38</v>
      </c>
      <c r="R171" s="13" t="s">
        <v>39</v>
      </c>
      <c r="S171" s="15">
        <v>1</v>
      </c>
      <c r="T171" s="19" t="s">
        <v>2173</v>
      </c>
      <c r="U171" s="16">
        <v>300</v>
      </c>
      <c r="V171" s="17">
        <f t="shared" si="20"/>
        <v>300</v>
      </c>
      <c r="W171" s="18">
        <f>ROUND(V171/1.16,2)</f>
        <v>258.62</v>
      </c>
      <c r="X171" s="18">
        <v>0</v>
      </c>
      <c r="Y171" s="18">
        <v>0</v>
      </c>
      <c r="Z171" s="18">
        <f>V171-W171</f>
        <v>41.379999999999995</v>
      </c>
      <c r="AA171" s="18">
        <v>0</v>
      </c>
      <c r="AB171" s="18">
        <v>0</v>
      </c>
      <c r="AC171" s="18">
        <v>0</v>
      </c>
      <c r="AD171" s="18">
        <v>0</v>
      </c>
      <c r="AE171" s="18">
        <v>0</v>
      </c>
      <c r="AF171" s="18">
        <f t="shared" si="21"/>
        <v>300</v>
      </c>
    </row>
    <row r="172" spans="1:32" hidden="1" outlineLevel="2" x14ac:dyDescent="0.2">
      <c r="A172" s="13" t="s">
        <v>2157</v>
      </c>
      <c r="B172" s="13" t="s">
        <v>38</v>
      </c>
      <c r="C172" s="14" t="s">
        <v>43</v>
      </c>
      <c r="D172" s="13" t="s">
        <v>38</v>
      </c>
      <c r="E172" s="13" t="s">
        <v>38</v>
      </c>
      <c r="F172" s="19" t="s">
        <v>2158</v>
      </c>
      <c r="G172" s="13" t="s">
        <v>38</v>
      </c>
      <c r="H172" s="20">
        <v>45418</v>
      </c>
      <c r="I172" s="13" t="str">
        <f t="shared" si="18"/>
        <v>05-2024</v>
      </c>
      <c r="J172" s="19">
        <f t="shared" si="19"/>
        <v>2024</v>
      </c>
      <c r="K172" s="13" t="s">
        <v>469</v>
      </c>
      <c r="L172" s="13" t="s">
        <v>470</v>
      </c>
      <c r="M172" s="13" t="s">
        <v>35</v>
      </c>
      <c r="N172" s="13" t="s">
        <v>36</v>
      </c>
      <c r="O172" s="13" t="s">
        <v>38</v>
      </c>
      <c r="P172" s="19" t="s">
        <v>46</v>
      </c>
      <c r="Q172" s="13" t="s">
        <v>38</v>
      </c>
      <c r="R172" s="13" t="s">
        <v>39</v>
      </c>
      <c r="S172" s="15">
        <v>1</v>
      </c>
      <c r="T172" s="19" t="s">
        <v>1089</v>
      </c>
      <c r="U172" s="16">
        <v>214.66</v>
      </c>
      <c r="V172" s="17">
        <f t="shared" si="20"/>
        <v>214.66</v>
      </c>
      <c r="W172" s="18">
        <f>V172</f>
        <v>214.66</v>
      </c>
      <c r="X172" s="18">
        <v>0</v>
      </c>
      <c r="Y172" s="18">
        <v>0</v>
      </c>
      <c r="Z172" s="18">
        <v>34.340000000000003</v>
      </c>
      <c r="AA172" s="18">
        <v>0</v>
      </c>
      <c r="AB172" s="18">
        <v>0</v>
      </c>
      <c r="AC172" s="18">
        <v>0</v>
      </c>
      <c r="AD172" s="18">
        <v>0</v>
      </c>
      <c r="AE172" s="18">
        <v>0</v>
      </c>
      <c r="AF172" s="18">
        <f t="shared" si="21"/>
        <v>249</v>
      </c>
    </row>
    <row r="173" spans="1:32" hidden="1" outlineLevel="2" x14ac:dyDescent="0.2">
      <c r="A173" s="13" t="s">
        <v>2159</v>
      </c>
      <c r="B173" s="13" t="s">
        <v>38</v>
      </c>
      <c r="C173" s="14" t="s">
        <v>43</v>
      </c>
      <c r="D173" s="13" t="s">
        <v>38</v>
      </c>
      <c r="E173" s="13" t="s">
        <v>38</v>
      </c>
      <c r="F173" s="19" t="s">
        <v>2160</v>
      </c>
      <c r="G173" s="13" t="s">
        <v>38</v>
      </c>
      <c r="H173" s="20">
        <v>45418</v>
      </c>
      <c r="I173" s="13" t="str">
        <f t="shared" si="18"/>
        <v>05-2024</v>
      </c>
      <c r="J173" s="19">
        <f t="shared" si="19"/>
        <v>2024</v>
      </c>
      <c r="K173" s="13" t="s">
        <v>469</v>
      </c>
      <c r="L173" s="13" t="s">
        <v>470</v>
      </c>
      <c r="M173" s="13" t="s">
        <v>35</v>
      </c>
      <c r="N173" s="13" t="s">
        <v>36</v>
      </c>
      <c r="O173" s="13" t="s">
        <v>38</v>
      </c>
      <c r="P173" s="19" t="s">
        <v>46</v>
      </c>
      <c r="Q173" s="13" t="s">
        <v>38</v>
      </c>
      <c r="R173" s="13" t="s">
        <v>39</v>
      </c>
      <c r="S173" s="15">
        <v>1</v>
      </c>
      <c r="T173" s="19" t="s">
        <v>471</v>
      </c>
      <c r="U173" s="16">
        <v>214.66</v>
      </c>
      <c r="V173" s="17">
        <f t="shared" si="20"/>
        <v>214.66</v>
      </c>
      <c r="W173" s="18">
        <f>V173</f>
        <v>214.66</v>
      </c>
      <c r="X173" s="18">
        <v>0</v>
      </c>
      <c r="Y173" s="18">
        <v>0</v>
      </c>
      <c r="Z173" s="18">
        <v>34.340000000000003</v>
      </c>
      <c r="AA173" s="18">
        <v>0</v>
      </c>
      <c r="AB173" s="18">
        <v>0</v>
      </c>
      <c r="AC173" s="18">
        <v>0</v>
      </c>
      <c r="AD173" s="18">
        <v>0</v>
      </c>
      <c r="AE173" s="18">
        <v>0</v>
      </c>
      <c r="AF173" s="18">
        <f t="shared" si="21"/>
        <v>249</v>
      </c>
    </row>
    <row r="174" spans="1:32" hidden="1" outlineLevel="2" x14ac:dyDescent="0.2">
      <c r="A174" s="13" t="s">
        <v>2161</v>
      </c>
      <c r="B174" s="13" t="s">
        <v>38</v>
      </c>
      <c r="C174" s="14" t="s">
        <v>43</v>
      </c>
      <c r="D174" s="13" t="s">
        <v>38</v>
      </c>
      <c r="E174" s="13" t="s">
        <v>38</v>
      </c>
      <c r="F174" s="19" t="s">
        <v>2162</v>
      </c>
      <c r="G174" s="13" t="s">
        <v>38</v>
      </c>
      <c r="H174" s="20">
        <v>45436</v>
      </c>
      <c r="I174" s="13" t="str">
        <f t="shared" si="18"/>
        <v>05-2024</v>
      </c>
      <c r="J174" s="19">
        <f t="shared" si="19"/>
        <v>2024</v>
      </c>
      <c r="K174" s="13" t="s">
        <v>469</v>
      </c>
      <c r="L174" s="13" t="s">
        <v>470</v>
      </c>
      <c r="M174" s="13" t="s">
        <v>35</v>
      </c>
      <c r="N174" s="13" t="s">
        <v>36</v>
      </c>
      <c r="O174" s="13" t="s">
        <v>38</v>
      </c>
      <c r="P174" s="19" t="s">
        <v>46</v>
      </c>
      <c r="Q174" s="13" t="s">
        <v>38</v>
      </c>
      <c r="R174" s="13" t="s">
        <v>39</v>
      </c>
      <c r="S174" s="15">
        <v>1</v>
      </c>
      <c r="T174" s="19" t="s">
        <v>490</v>
      </c>
      <c r="U174" s="16">
        <v>21.55</v>
      </c>
      <c r="V174" s="17">
        <f t="shared" si="20"/>
        <v>21.55</v>
      </c>
      <c r="W174" s="18">
        <f>V174</f>
        <v>21.55</v>
      </c>
      <c r="X174" s="18">
        <v>0</v>
      </c>
      <c r="Y174" s="18">
        <v>0</v>
      </c>
      <c r="Z174" s="18">
        <f>ROUND(W174*0.16,2)</f>
        <v>3.45</v>
      </c>
      <c r="AA174" s="18">
        <v>0</v>
      </c>
      <c r="AB174" s="18">
        <v>0</v>
      </c>
      <c r="AC174" s="18">
        <v>0</v>
      </c>
      <c r="AD174" s="18">
        <v>0</v>
      </c>
      <c r="AE174" s="18">
        <v>0</v>
      </c>
      <c r="AF174" s="18">
        <f t="shared" si="21"/>
        <v>25</v>
      </c>
    </row>
    <row r="175" spans="1:32" hidden="1" outlineLevel="2" x14ac:dyDescent="0.2">
      <c r="A175" s="13" t="s">
        <v>1566</v>
      </c>
      <c r="B175" s="13" t="s">
        <v>108</v>
      </c>
      <c r="C175" s="14" t="s">
        <v>43</v>
      </c>
      <c r="D175" s="13" t="s">
        <v>1567</v>
      </c>
      <c r="E175" s="13" t="s">
        <v>1568</v>
      </c>
      <c r="F175" s="13" t="s">
        <v>1569</v>
      </c>
      <c r="G175" s="13" t="s">
        <v>1570</v>
      </c>
      <c r="H175" s="13" t="s">
        <v>1571</v>
      </c>
      <c r="I175" s="13" t="str">
        <f t="shared" ref="I175:I206" si="22">MID(H175,6,2)&amp;"-"&amp;LEFT(H175,4)</f>
        <v>05-2024</v>
      </c>
      <c r="J175" s="13" t="str">
        <f t="shared" ref="J175:J206" si="23">LEFT(H175,4)</f>
        <v>2024</v>
      </c>
      <c r="K175" s="13" t="s">
        <v>1572</v>
      </c>
      <c r="L175" s="13" t="s">
        <v>1573</v>
      </c>
      <c r="M175" s="13" t="s">
        <v>35</v>
      </c>
      <c r="N175" s="13" t="s">
        <v>36</v>
      </c>
      <c r="O175" s="13" t="s">
        <v>44</v>
      </c>
      <c r="P175" s="13" t="s">
        <v>58</v>
      </c>
      <c r="Q175" s="13" t="s">
        <v>45</v>
      </c>
      <c r="R175" s="13" t="s">
        <v>39</v>
      </c>
      <c r="S175" s="15">
        <v>1</v>
      </c>
      <c r="T175" s="13" t="s">
        <v>1574</v>
      </c>
      <c r="U175" s="16" t="s">
        <v>1575</v>
      </c>
      <c r="V175" s="17">
        <v>103.45</v>
      </c>
      <c r="W175" s="18">
        <v>103.45</v>
      </c>
      <c r="X175" s="18">
        <v>0</v>
      </c>
      <c r="Y175" s="18">
        <v>0</v>
      </c>
      <c r="Z175" s="18">
        <v>16.55</v>
      </c>
      <c r="AA175" s="18">
        <v>0</v>
      </c>
      <c r="AB175" s="18">
        <v>0</v>
      </c>
      <c r="AC175" s="18">
        <v>0</v>
      </c>
      <c r="AD175" s="18">
        <v>0</v>
      </c>
      <c r="AE175" s="18">
        <v>0</v>
      </c>
      <c r="AF175" s="18">
        <v>120</v>
      </c>
    </row>
    <row r="176" spans="1:32" hidden="1" outlineLevel="2" x14ac:dyDescent="0.2">
      <c r="A176" s="13" t="s">
        <v>1576</v>
      </c>
      <c r="B176" s="13" t="s">
        <v>108</v>
      </c>
      <c r="C176" s="14" t="s">
        <v>43</v>
      </c>
      <c r="D176" s="13" t="s">
        <v>1577</v>
      </c>
      <c r="E176" s="13" t="s">
        <v>1578</v>
      </c>
      <c r="F176" s="13" t="s">
        <v>1579</v>
      </c>
      <c r="G176" s="13" t="s">
        <v>1580</v>
      </c>
      <c r="H176" s="13" t="s">
        <v>1581</v>
      </c>
      <c r="I176" s="13" t="str">
        <f t="shared" si="22"/>
        <v>05-2024</v>
      </c>
      <c r="J176" s="13" t="str">
        <f t="shared" si="23"/>
        <v>2024</v>
      </c>
      <c r="K176" s="13" t="s">
        <v>1582</v>
      </c>
      <c r="L176" s="13" t="s">
        <v>1583</v>
      </c>
      <c r="M176" s="13" t="s">
        <v>35</v>
      </c>
      <c r="N176" s="13" t="s">
        <v>36</v>
      </c>
      <c r="O176" s="13" t="s">
        <v>44</v>
      </c>
      <c r="P176" s="13" t="s">
        <v>58</v>
      </c>
      <c r="Q176" s="13" t="s">
        <v>45</v>
      </c>
      <c r="R176" s="13" t="s">
        <v>39</v>
      </c>
      <c r="S176" s="15">
        <v>1</v>
      </c>
      <c r="T176" s="13" t="s">
        <v>1584</v>
      </c>
      <c r="U176" s="16" t="s">
        <v>1585</v>
      </c>
      <c r="V176" s="17">
        <v>144.83000000000001</v>
      </c>
      <c r="W176" s="18">
        <v>144.83000000000001</v>
      </c>
      <c r="X176" s="18">
        <v>0</v>
      </c>
      <c r="Y176" s="18">
        <v>0</v>
      </c>
      <c r="Z176" s="18">
        <v>23.17</v>
      </c>
      <c r="AA176" s="18">
        <v>0</v>
      </c>
      <c r="AB176" s="18">
        <v>0</v>
      </c>
      <c r="AC176" s="18">
        <v>0</v>
      </c>
      <c r="AD176" s="18">
        <v>0</v>
      </c>
      <c r="AE176" s="18">
        <v>0</v>
      </c>
      <c r="AF176" s="18">
        <v>168</v>
      </c>
    </row>
    <row r="177" spans="1:32" hidden="1" outlineLevel="2" x14ac:dyDescent="0.2">
      <c r="A177" s="13" t="s">
        <v>1586</v>
      </c>
      <c r="B177" s="13" t="s">
        <v>108</v>
      </c>
      <c r="C177" s="14" t="s">
        <v>43</v>
      </c>
      <c r="D177" s="13" t="s">
        <v>1587</v>
      </c>
      <c r="E177" s="13" t="s">
        <v>48</v>
      </c>
      <c r="F177" s="13" t="s">
        <v>1588</v>
      </c>
      <c r="G177" s="13" t="s">
        <v>1589</v>
      </c>
      <c r="H177" s="13" t="s">
        <v>1590</v>
      </c>
      <c r="I177" s="13" t="str">
        <f t="shared" si="22"/>
        <v>05-2024</v>
      </c>
      <c r="J177" s="13" t="str">
        <f t="shared" si="23"/>
        <v>2024</v>
      </c>
      <c r="K177" s="13" t="s">
        <v>49</v>
      </c>
      <c r="L177" s="13" t="s">
        <v>124</v>
      </c>
      <c r="M177" s="13" t="s">
        <v>35</v>
      </c>
      <c r="N177" s="13" t="s">
        <v>36</v>
      </c>
      <c r="O177" s="13" t="s">
        <v>44</v>
      </c>
      <c r="P177" s="13" t="s">
        <v>37</v>
      </c>
      <c r="Q177" s="13" t="s">
        <v>45</v>
      </c>
      <c r="R177" s="13" t="s">
        <v>39</v>
      </c>
      <c r="S177" s="15">
        <v>1</v>
      </c>
      <c r="T177" s="13" t="s">
        <v>1591</v>
      </c>
      <c r="U177" s="16" t="s">
        <v>1592</v>
      </c>
      <c r="V177" s="17">
        <v>288.55</v>
      </c>
      <c r="W177" s="18">
        <v>288.55</v>
      </c>
      <c r="X177" s="18">
        <v>0</v>
      </c>
      <c r="Y177" s="18">
        <v>0</v>
      </c>
      <c r="Z177" s="18">
        <v>46.17</v>
      </c>
      <c r="AA177" s="18">
        <v>0</v>
      </c>
      <c r="AB177" s="18">
        <v>0</v>
      </c>
      <c r="AC177" s="18">
        <v>0</v>
      </c>
      <c r="AD177" s="18">
        <v>0</v>
      </c>
      <c r="AE177" s="18">
        <v>0</v>
      </c>
      <c r="AF177" s="18">
        <v>334.72</v>
      </c>
    </row>
    <row r="178" spans="1:32" hidden="1" outlineLevel="2" x14ac:dyDescent="0.2">
      <c r="A178" s="13" t="s">
        <v>1593</v>
      </c>
      <c r="B178" s="13" t="s">
        <v>108</v>
      </c>
      <c r="C178" s="14" t="s">
        <v>43</v>
      </c>
      <c r="D178" s="13" t="s">
        <v>1594</v>
      </c>
      <c r="E178" s="13" t="s">
        <v>1595</v>
      </c>
      <c r="F178" s="13" t="s">
        <v>1596</v>
      </c>
      <c r="G178" s="13" t="s">
        <v>1597</v>
      </c>
      <c r="H178" s="13" t="s">
        <v>1598</v>
      </c>
      <c r="I178" s="13" t="str">
        <f t="shared" si="22"/>
        <v>05-2024</v>
      </c>
      <c r="J178" s="13" t="str">
        <f t="shared" si="23"/>
        <v>2024</v>
      </c>
      <c r="K178" s="13" t="s">
        <v>1599</v>
      </c>
      <c r="L178" s="13" t="s">
        <v>1600</v>
      </c>
      <c r="M178" s="13" t="s">
        <v>35</v>
      </c>
      <c r="N178" s="13" t="s">
        <v>36</v>
      </c>
      <c r="O178" s="13" t="s">
        <v>44</v>
      </c>
      <c r="P178" s="13" t="s">
        <v>58</v>
      </c>
      <c r="Q178" s="13" t="s">
        <v>45</v>
      </c>
      <c r="R178" s="13" t="s">
        <v>39</v>
      </c>
      <c r="S178" s="15">
        <v>1</v>
      </c>
      <c r="T178" s="13" t="s">
        <v>1601</v>
      </c>
      <c r="U178" s="16" t="s">
        <v>1602</v>
      </c>
      <c r="V178" s="17">
        <v>581.03</v>
      </c>
      <c r="W178" s="18">
        <v>581.03</v>
      </c>
      <c r="X178" s="18">
        <v>0</v>
      </c>
      <c r="Y178" s="18">
        <v>0</v>
      </c>
      <c r="Z178" s="18">
        <v>92.97</v>
      </c>
      <c r="AA178" s="18">
        <v>0</v>
      </c>
      <c r="AB178" s="18">
        <v>0</v>
      </c>
      <c r="AC178" s="18">
        <v>0</v>
      </c>
      <c r="AD178" s="18">
        <v>0</v>
      </c>
      <c r="AE178" s="18">
        <v>0</v>
      </c>
      <c r="AF178" s="18">
        <v>674</v>
      </c>
    </row>
    <row r="179" spans="1:32" hidden="1" outlineLevel="2" x14ac:dyDescent="0.2">
      <c r="A179" s="13" t="s">
        <v>1603</v>
      </c>
      <c r="B179" s="13" t="s">
        <v>108</v>
      </c>
      <c r="C179" s="14" t="s">
        <v>43</v>
      </c>
      <c r="D179" s="13" t="s">
        <v>1604</v>
      </c>
      <c r="E179" s="13" t="s">
        <v>1605</v>
      </c>
      <c r="F179" s="13" t="s">
        <v>1606</v>
      </c>
      <c r="G179" s="13" t="s">
        <v>1607</v>
      </c>
      <c r="H179" s="13" t="s">
        <v>1608</v>
      </c>
      <c r="I179" s="13" t="str">
        <f t="shared" si="22"/>
        <v>05-2024</v>
      </c>
      <c r="J179" s="13" t="str">
        <f t="shared" si="23"/>
        <v>2024</v>
      </c>
      <c r="K179" s="13" t="s">
        <v>1609</v>
      </c>
      <c r="L179" s="13" t="s">
        <v>1610</v>
      </c>
      <c r="M179" s="13" t="s">
        <v>35</v>
      </c>
      <c r="N179" s="13" t="s">
        <v>36</v>
      </c>
      <c r="O179" s="13" t="s">
        <v>44</v>
      </c>
      <c r="P179" s="13" t="s">
        <v>46</v>
      </c>
      <c r="Q179" s="13" t="s">
        <v>45</v>
      </c>
      <c r="R179" s="13" t="s">
        <v>39</v>
      </c>
      <c r="S179" s="15">
        <v>1</v>
      </c>
      <c r="T179" s="13" t="s">
        <v>1611</v>
      </c>
      <c r="U179" s="16" t="s">
        <v>1612</v>
      </c>
      <c r="V179" s="17">
        <v>231.03</v>
      </c>
      <c r="W179" s="18">
        <v>231.03</v>
      </c>
      <c r="X179" s="18">
        <v>0</v>
      </c>
      <c r="Y179" s="18">
        <v>0</v>
      </c>
      <c r="Z179" s="18">
        <v>36.97</v>
      </c>
      <c r="AA179" s="18">
        <v>0</v>
      </c>
      <c r="AB179" s="18">
        <v>0</v>
      </c>
      <c r="AC179" s="18">
        <v>0</v>
      </c>
      <c r="AD179" s="18">
        <v>0</v>
      </c>
      <c r="AE179" s="18">
        <v>0</v>
      </c>
      <c r="AF179" s="18">
        <v>268</v>
      </c>
    </row>
    <row r="180" spans="1:32" hidden="1" outlineLevel="2" x14ac:dyDescent="0.2">
      <c r="A180" s="13" t="s">
        <v>1613</v>
      </c>
      <c r="B180" s="13" t="s">
        <v>108</v>
      </c>
      <c r="C180" s="14" t="s">
        <v>43</v>
      </c>
      <c r="D180" s="13" t="s">
        <v>1614</v>
      </c>
      <c r="E180" s="13" t="s">
        <v>1615</v>
      </c>
      <c r="F180" s="13" t="s">
        <v>1616</v>
      </c>
      <c r="G180" s="13" t="s">
        <v>1617</v>
      </c>
      <c r="H180" s="13" t="s">
        <v>1618</v>
      </c>
      <c r="I180" s="13" t="str">
        <f t="shared" si="22"/>
        <v>05-2024</v>
      </c>
      <c r="J180" s="13" t="str">
        <f t="shared" si="23"/>
        <v>2024</v>
      </c>
      <c r="K180" s="13" t="s">
        <v>1619</v>
      </c>
      <c r="L180" s="13" t="s">
        <v>1620</v>
      </c>
      <c r="M180" s="13" t="s">
        <v>35</v>
      </c>
      <c r="N180" s="13" t="s">
        <v>36</v>
      </c>
      <c r="O180" s="13" t="s">
        <v>44</v>
      </c>
      <c r="P180" s="13" t="s">
        <v>58</v>
      </c>
      <c r="Q180" s="13" t="s">
        <v>45</v>
      </c>
      <c r="R180" s="13" t="s">
        <v>39</v>
      </c>
      <c r="S180" s="15">
        <v>1</v>
      </c>
      <c r="T180" s="13" t="s">
        <v>1621</v>
      </c>
      <c r="U180" s="16" t="s">
        <v>1622</v>
      </c>
      <c r="V180" s="17">
        <v>487.07</v>
      </c>
      <c r="W180" s="18">
        <v>487.07</v>
      </c>
      <c r="X180" s="18">
        <v>0</v>
      </c>
      <c r="Y180" s="18">
        <v>0</v>
      </c>
      <c r="Z180" s="18">
        <v>77.930000000000007</v>
      </c>
      <c r="AA180" s="18">
        <v>0</v>
      </c>
      <c r="AB180" s="18">
        <v>0</v>
      </c>
      <c r="AC180" s="18">
        <v>0</v>
      </c>
      <c r="AD180" s="18">
        <v>0</v>
      </c>
      <c r="AE180" s="18">
        <v>0</v>
      </c>
      <c r="AF180" s="18">
        <v>565</v>
      </c>
    </row>
    <row r="181" spans="1:32" hidden="1" outlineLevel="2" x14ac:dyDescent="0.2">
      <c r="A181" s="13" t="s">
        <v>1623</v>
      </c>
      <c r="B181" s="13" t="s">
        <v>108</v>
      </c>
      <c r="C181" s="14" t="s">
        <v>43</v>
      </c>
      <c r="D181" s="13" t="s">
        <v>83</v>
      </c>
      <c r="E181" s="13" t="s">
        <v>1624</v>
      </c>
      <c r="F181" s="13" t="s">
        <v>1625</v>
      </c>
      <c r="G181" s="13" t="s">
        <v>1626</v>
      </c>
      <c r="H181" s="13" t="s">
        <v>1627</v>
      </c>
      <c r="I181" s="13" t="str">
        <f t="shared" si="22"/>
        <v>05-2024</v>
      </c>
      <c r="J181" s="13" t="str">
        <f t="shared" si="23"/>
        <v>2024</v>
      </c>
      <c r="K181" s="13" t="s">
        <v>1628</v>
      </c>
      <c r="L181" s="13" t="s">
        <v>1629</v>
      </c>
      <c r="M181" s="13" t="s">
        <v>35</v>
      </c>
      <c r="N181" s="13" t="s">
        <v>36</v>
      </c>
      <c r="O181" s="13" t="s">
        <v>44</v>
      </c>
      <c r="P181" s="13" t="s">
        <v>46</v>
      </c>
      <c r="Q181" s="13" t="s">
        <v>45</v>
      </c>
      <c r="R181" s="13" t="s">
        <v>39</v>
      </c>
      <c r="S181" s="15">
        <v>1</v>
      </c>
      <c r="T181" s="13" t="s">
        <v>1630</v>
      </c>
      <c r="U181" s="16" t="s">
        <v>1631</v>
      </c>
      <c r="V181" s="17">
        <v>697.02</v>
      </c>
      <c r="W181" s="18">
        <v>124.14</v>
      </c>
      <c r="X181" s="18">
        <v>0</v>
      </c>
      <c r="Y181" s="18">
        <v>572.88</v>
      </c>
      <c r="Z181" s="18">
        <v>19.86</v>
      </c>
      <c r="AA181" s="18">
        <v>0</v>
      </c>
      <c r="AB181" s="18">
        <v>0</v>
      </c>
      <c r="AC181" s="18">
        <v>0</v>
      </c>
      <c r="AD181" s="18">
        <v>0</v>
      </c>
      <c r="AE181" s="18">
        <v>0</v>
      </c>
      <c r="AF181" s="18">
        <v>716.88</v>
      </c>
    </row>
    <row r="182" spans="1:32" hidden="1" outlineLevel="2" x14ac:dyDescent="0.2">
      <c r="A182" s="13" t="s">
        <v>1632</v>
      </c>
      <c r="B182" s="13" t="s">
        <v>108</v>
      </c>
      <c r="C182" s="14" t="s">
        <v>43</v>
      </c>
      <c r="D182" s="13" t="s">
        <v>1633</v>
      </c>
      <c r="E182" s="13" t="s">
        <v>1634</v>
      </c>
      <c r="F182" s="13" t="s">
        <v>1635</v>
      </c>
      <c r="G182" s="13" t="s">
        <v>1636</v>
      </c>
      <c r="H182" s="13" t="s">
        <v>1637</v>
      </c>
      <c r="I182" s="13" t="str">
        <f t="shared" si="22"/>
        <v>05-2024</v>
      </c>
      <c r="J182" s="13" t="str">
        <f t="shared" si="23"/>
        <v>2024</v>
      </c>
      <c r="K182" s="13" t="s">
        <v>1638</v>
      </c>
      <c r="L182" s="13" t="s">
        <v>1639</v>
      </c>
      <c r="M182" s="13" t="s">
        <v>35</v>
      </c>
      <c r="N182" s="13" t="s">
        <v>36</v>
      </c>
      <c r="O182" s="13" t="s">
        <v>44</v>
      </c>
      <c r="P182" s="13" t="s">
        <v>56</v>
      </c>
      <c r="Q182" s="13" t="s">
        <v>45</v>
      </c>
      <c r="R182" s="13" t="s">
        <v>39</v>
      </c>
      <c r="S182" s="15">
        <v>1</v>
      </c>
      <c r="T182" s="13" t="s">
        <v>1640</v>
      </c>
      <c r="U182" s="16" t="s">
        <v>1641</v>
      </c>
      <c r="V182" s="17">
        <v>1095.26</v>
      </c>
      <c r="W182" s="18">
        <v>1095.26</v>
      </c>
      <c r="X182" s="18">
        <v>0</v>
      </c>
      <c r="Y182" s="18">
        <v>0</v>
      </c>
      <c r="Z182" s="18">
        <v>175.24</v>
      </c>
      <c r="AA182" s="18">
        <v>0</v>
      </c>
      <c r="AB182" s="18">
        <v>0</v>
      </c>
      <c r="AC182" s="18">
        <v>0</v>
      </c>
      <c r="AD182" s="18">
        <v>0</v>
      </c>
      <c r="AE182" s="18">
        <v>0</v>
      </c>
      <c r="AF182" s="18">
        <v>1270.5</v>
      </c>
    </row>
    <row r="183" spans="1:32" hidden="1" outlineLevel="2" x14ac:dyDescent="0.2">
      <c r="A183" s="13" t="s">
        <v>1642</v>
      </c>
      <c r="B183" s="13" t="s">
        <v>108</v>
      </c>
      <c r="C183" s="14" t="s">
        <v>43</v>
      </c>
      <c r="D183" s="13" t="s">
        <v>34</v>
      </c>
      <c r="E183" s="13" t="s">
        <v>1643</v>
      </c>
      <c r="F183" s="13" t="s">
        <v>1643</v>
      </c>
      <c r="G183" s="13" t="s">
        <v>1644</v>
      </c>
      <c r="H183" s="13" t="s">
        <v>1645</v>
      </c>
      <c r="I183" s="13" t="str">
        <f t="shared" si="22"/>
        <v>05-2024</v>
      </c>
      <c r="J183" s="13" t="str">
        <f t="shared" si="23"/>
        <v>2024</v>
      </c>
      <c r="K183" s="13" t="s">
        <v>1646</v>
      </c>
      <c r="L183" s="13" t="s">
        <v>1647</v>
      </c>
      <c r="M183" s="13" t="s">
        <v>35</v>
      </c>
      <c r="N183" s="13" t="s">
        <v>36</v>
      </c>
      <c r="O183" s="13" t="s">
        <v>44</v>
      </c>
      <c r="P183" s="13" t="s">
        <v>58</v>
      </c>
      <c r="Q183" s="13" t="s">
        <v>45</v>
      </c>
      <c r="R183" s="13" t="s">
        <v>39</v>
      </c>
      <c r="S183" s="15">
        <v>1</v>
      </c>
      <c r="T183" s="13" t="s">
        <v>1648</v>
      </c>
      <c r="U183" s="16" t="s">
        <v>1649</v>
      </c>
      <c r="V183" s="17">
        <v>311.98</v>
      </c>
      <c r="W183" s="18">
        <v>311.98</v>
      </c>
      <c r="X183" s="18">
        <v>0</v>
      </c>
      <c r="Y183" s="18">
        <v>0</v>
      </c>
      <c r="Z183" s="18">
        <v>49.92</v>
      </c>
      <c r="AA183" s="18">
        <v>0</v>
      </c>
      <c r="AB183" s="18">
        <v>3.9</v>
      </c>
      <c r="AC183" s="18">
        <v>0</v>
      </c>
      <c r="AD183" s="18">
        <v>0</v>
      </c>
      <c r="AE183" s="18">
        <v>0</v>
      </c>
      <c r="AF183" s="18">
        <v>358.00000000000006</v>
      </c>
    </row>
    <row r="184" spans="1:32" hidden="1" outlineLevel="2" x14ac:dyDescent="0.2">
      <c r="A184" s="13" t="s">
        <v>1650</v>
      </c>
      <c r="B184" s="13" t="s">
        <v>108</v>
      </c>
      <c r="C184" s="14" t="s">
        <v>43</v>
      </c>
      <c r="D184" s="13" t="s">
        <v>1651</v>
      </c>
      <c r="E184" s="13" t="s">
        <v>1652</v>
      </c>
      <c r="F184" s="13" t="s">
        <v>1653</v>
      </c>
      <c r="G184" s="13" t="s">
        <v>1654</v>
      </c>
      <c r="H184" s="13" t="s">
        <v>1655</v>
      </c>
      <c r="I184" s="13" t="str">
        <f t="shared" si="22"/>
        <v>05-2024</v>
      </c>
      <c r="J184" s="13" t="str">
        <f t="shared" si="23"/>
        <v>2024</v>
      </c>
      <c r="K184" s="13" t="s">
        <v>1656</v>
      </c>
      <c r="L184" s="13" t="s">
        <v>1657</v>
      </c>
      <c r="M184" s="13" t="s">
        <v>35</v>
      </c>
      <c r="N184" s="13" t="s">
        <v>36</v>
      </c>
      <c r="O184" s="13" t="s">
        <v>44</v>
      </c>
      <c r="P184" s="13" t="s">
        <v>58</v>
      </c>
      <c r="Q184" s="13" t="s">
        <v>45</v>
      </c>
      <c r="R184" s="13" t="s">
        <v>39</v>
      </c>
      <c r="S184" s="15">
        <v>1</v>
      </c>
      <c r="T184" s="13" t="s">
        <v>1658</v>
      </c>
      <c r="U184" s="16" t="s">
        <v>1659</v>
      </c>
      <c r="V184" s="17">
        <v>605.64</v>
      </c>
      <c r="W184" s="18">
        <v>589.75</v>
      </c>
      <c r="X184" s="18">
        <v>0</v>
      </c>
      <c r="Y184" s="18">
        <v>0</v>
      </c>
      <c r="Z184" s="18">
        <v>94.36</v>
      </c>
      <c r="AA184" s="18">
        <v>15.889999999999986</v>
      </c>
      <c r="AB184" s="18">
        <v>0</v>
      </c>
      <c r="AC184" s="18">
        <v>0</v>
      </c>
      <c r="AD184" s="18">
        <v>0</v>
      </c>
      <c r="AE184" s="18">
        <v>0</v>
      </c>
      <c r="AF184" s="18">
        <v>700</v>
      </c>
    </row>
    <row r="185" spans="1:32" hidden="1" outlineLevel="2" x14ac:dyDescent="0.2">
      <c r="A185" s="13" t="s">
        <v>1660</v>
      </c>
      <c r="B185" s="13" t="s">
        <v>108</v>
      </c>
      <c r="C185" s="14" t="s">
        <v>43</v>
      </c>
      <c r="D185" s="13" t="s">
        <v>34</v>
      </c>
      <c r="E185" s="13" t="s">
        <v>34</v>
      </c>
      <c r="F185" s="13" t="s">
        <v>1661</v>
      </c>
      <c r="G185" s="13" t="s">
        <v>1662</v>
      </c>
      <c r="H185" s="13" t="s">
        <v>1663</v>
      </c>
      <c r="I185" s="13" t="str">
        <f t="shared" si="22"/>
        <v>05-2024</v>
      </c>
      <c r="J185" s="13" t="str">
        <f t="shared" si="23"/>
        <v>2024</v>
      </c>
      <c r="K185" s="13" t="s">
        <v>1664</v>
      </c>
      <c r="L185" s="13" t="s">
        <v>1665</v>
      </c>
      <c r="M185" s="13" t="s">
        <v>35</v>
      </c>
      <c r="N185" s="13" t="s">
        <v>36</v>
      </c>
      <c r="O185" s="13" t="s">
        <v>44</v>
      </c>
      <c r="P185" s="13" t="s">
        <v>58</v>
      </c>
      <c r="Q185" s="13" t="s">
        <v>45</v>
      </c>
      <c r="R185" s="13" t="s">
        <v>39</v>
      </c>
      <c r="S185" s="15">
        <v>1</v>
      </c>
      <c r="T185" s="13" t="s">
        <v>1666</v>
      </c>
      <c r="U185" s="16" t="s">
        <v>1207</v>
      </c>
      <c r="V185" s="17">
        <v>93.97</v>
      </c>
      <c r="W185" s="18">
        <v>93.97</v>
      </c>
      <c r="X185" s="18">
        <v>0</v>
      </c>
      <c r="Y185" s="18">
        <v>0</v>
      </c>
      <c r="Z185" s="18">
        <v>15.03</v>
      </c>
      <c r="AA185" s="18">
        <v>0</v>
      </c>
      <c r="AB185" s="18">
        <v>0</v>
      </c>
      <c r="AC185" s="18">
        <v>0</v>
      </c>
      <c r="AD185" s="18">
        <v>0</v>
      </c>
      <c r="AE185" s="18">
        <v>0</v>
      </c>
      <c r="AF185" s="18">
        <v>109</v>
      </c>
    </row>
    <row r="186" spans="1:32" hidden="1" outlineLevel="2" x14ac:dyDescent="0.2">
      <c r="A186" s="13" t="s">
        <v>1667</v>
      </c>
      <c r="B186" s="13" t="s">
        <v>108</v>
      </c>
      <c r="C186" s="14" t="s">
        <v>43</v>
      </c>
      <c r="D186" s="13" t="s">
        <v>34</v>
      </c>
      <c r="E186" s="13" t="s">
        <v>34</v>
      </c>
      <c r="F186" s="13" t="s">
        <v>1668</v>
      </c>
      <c r="G186" s="13" t="s">
        <v>1669</v>
      </c>
      <c r="H186" s="13" t="s">
        <v>1670</v>
      </c>
      <c r="I186" s="13" t="str">
        <f t="shared" si="22"/>
        <v>05-2024</v>
      </c>
      <c r="J186" s="13" t="str">
        <f t="shared" si="23"/>
        <v>2024</v>
      </c>
      <c r="K186" s="13" t="s">
        <v>1664</v>
      </c>
      <c r="L186" s="13" t="s">
        <v>1665</v>
      </c>
      <c r="M186" s="13" t="s">
        <v>35</v>
      </c>
      <c r="N186" s="13" t="s">
        <v>36</v>
      </c>
      <c r="O186" s="13" t="s">
        <v>44</v>
      </c>
      <c r="P186" s="13" t="s">
        <v>58</v>
      </c>
      <c r="Q186" s="13" t="s">
        <v>45</v>
      </c>
      <c r="R186" s="13" t="s">
        <v>39</v>
      </c>
      <c r="S186" s="15">
        <v>1</v>
      </c>
      <c r="T186" s="13" t="s">
        <v>1671</v>
      </c>
      <c r="U186" s="16" t="s">
        <v>1672</v>
      </c>
      <c r="V186" s="17">
        <v>316.38</v>
      </c>
      <c r="W186" s="18">
        <v>316.38</v>
      </c>
      <c r="X186" s="18">
        <v>0</v>
      </c>
      <c r="Y186" s="18">
        <v>0</v>
      </c>
      <c r="Z186" s="18">
        <v>50.62</v>
      </c>
      <c r="AA186" s="18">
        <v>0</v>
      </c>
      <c r="AB186" s="18">
        <v>0</v>
      </c>
      <c r="AC186" s="18">
        <v>0</v>
      </c>
      <c r="AD186" s="18">
        <v>0</v>
      </c>
      <c r="AE186" s="18">
        <v>0</v>
      </c>
      <c r="AF186" s="18">
        <v>367</v>
      </c>
    </row>
    <row r="187" spans="1:32" hidden="1" outlineLevel="2" x14ac:dyDescent="0.2">
      <c r="A187" s="13" t="s">
        <v>1673</v>
      </c>
      <c r="B187" s="13" t="s">
        <v>108</v>
      </c>
      <c r="C187" s="14" t="s">
        <v>43</v>
      </c>
      <c r="D187" s="13" t="s">
        <v>1674</v>
      </c>
      <c r="E187" s="13" t="s">
        <v>1675</v>
      </c>
      <c r="F187" s="13" t="s">
        <v>1676</v>
      </c>
      <c r="G187" s="13" t="s">
        <v>1677</v>
      </c>
      <c r="H187" s="13" t="s">
        <v>1678</v>
      </c>
      <c r="I187" s="13" t="str">
        <f t="shared" si="22"/>
        <v>05-2024</v>
      </c>
      <c r="J187" s="13" t="str">
        <f t="shared" si="23"/>
        <v>2024</v>
      </c>
      <c r="K187" s="13" t="s">
        <v>549</v>
      </c>
      <c r="L187" s="13" t="s">
        <v>550</v>
      </c>
      <c r="M187" s="13" t="s">
        <v>35</v>
      </c>
      <c r="N187" s="13" t="s">
        <v>36</v>
      </c>
      <c r="O187" s="13" t="s">
        <v>44</v>
      </c>
      <c r="P187" s="13" t="s">
        <v>46</v>
      </c>
      <c r="Q187" s="13" t="s">
        <v>45</v>
      </c>
      <c r="R187" s="13" t="s">
        <v>39</v>
      </c>
      <c r="S187" s="15">
        <v>1</v>
      </c>
      <c r="T187" s="13" t="s">
        <v>378</v>
      </c>
      <c r="U187" s="16" t="s">
        <v>1679</v>
      </c>
      <c r="V187" s="17">
        <v>432.62</v>
      </c>
      <c r="W187" s="18">
        <v>421.13</v>
      </c>
      <c r="X187" s="18">
        <v>0</v>
      </c>
      <c r="Y187" s="18">
        <v>0</v>
      </c>
      <c r="Z187" s="18">
        <v>67.38</v>
      </c>
      <c r="AA187" s="18">
        <v>11.490000000000009</v>
      </c>
      <c r="AB187" s="18">
        <v>0</v>
      </c>
      <c r="AC187" s="18">
        <v>0</v>
      </c>
      <c r="AD187" s="18">
        <v>0</v>
      </c>
      <c r="AE187" s="18">
        <v>0</v>
      </c>
      <c r="AF187" s="18">
        <v>500</v>
      </c>
    </row>
    <row r="188" spans="1:32" hidden="1" outlineLevel="2" x14ac:dyDescent="0.2">
      <c r="A188" s="13" t="s">
        <v>1680</v>
      </c>
      <c r="B188" s="13" t="s">
        <v>108</v>
      </c>
      <c r="C188" s="14" t="s">
        <v>43</v>
      </c>
      <c r="D188" s="13" t="s">
        <v>1681</v>
      </c>
      <c r="E188" s="13" t="s">
        <v>1682</v>
      </c>
      <c r="F188" s="13" t="s">
        <v>1683</v>
      </c>
      <c r="G188" s="13" t="s">
        <v>1684</v>
      </c>
      <c r="H188" s="13" t="s">
        <v>1685</v>
      </c>
      <c r="I188" s="13" t="str">
        <f t="shared" si="22"/>
        <v>05-2024</v>
      </c>
      <c r="J188" s="13" t="str">
        <f t="shared" si="23"/>
        <v>2024</v>
      </c>
      <c r="K188" s="13" t="s">
        <v>1686</v>
      </c>
      <c r="L188" s="13" t="s">
        <v>1687</v>
      </c>
      <c r="M188" s="13" t="s">
        <v>35</v>
      </c>
      <c r="N188" s="13" t="s">
        <v>36</v>
      </c>
      <c r="O188" s="13" t="s">
        <v>44</v>
      </c>
      <c r="P188" s="13" t="s">
        <v>58</v>
      </c>
      <c r="Q188" s="13" t="s">
        <v>45</v>
      </c>
      <c r="R188" s="13" t="s">
        <v>39</v>
      </c>
      <c r="S188" s="15">
        <v>1</v>
      </c>
      <c r="T188" s="13" t="s">
        <v>1688</v>
      </c>
      <c r="U188" s="16" t="s">
        <v>1689</v>
      </c>
      <c r="V188" s="17">
        <v>137.07</v>
      </c>
      <c r="W188" s="18">
        <v>137.07</v>
      </c>
      <c r="X188" s="18">
        <v>0</v>
      </c>
      <c r="Y188" s="18">
        <v>0</v>
      </c>
      <c r="Z188" s="18">
        <v>21.93</v>
      </c>
      <c r="AA188" s="18">
        <v>0</v>
      </c>
      <c r="AB188" s="18">
        <v>0</v>
      </c>
      <c r="AC188" s="18">
        <v>0</v>
      </c>
      <c r="AD188" s="18">
        <v>0</v>
      </c>
      <c r="AE188" s="18">
        <v>0</v>
      </c>
      <c r="AF188" s="18">
        <v>159</v>
      </c>
    </row>
    <row r="189" spans="1:32" hidden="1" outlineLevel="2" x14ac:dyDescent="0.2">
      <c r="A189" s="13" t="s">
        <v>1690</v>
      </c>
      <c r="B189" s="13" t="s">
        <v>108</v>
      </c>
      <c r="C189" s="14" t="s">
        <v>43</v>
      </c>
      <c r="D189" s="13" t="s">
        <v>60</v>
      </c>
      <c r="E189" s="13" t="s">
        <v>1691</v>
      </c>
      <c r="F189" s="13" t="s">
        <v>1692</v>
      </c>
      <c r="G189" s="13" t="s">
        <v>1693</v>
      </c>
      <c r="H189" s="13" t="s">
        <v>1694</v>
      </c>
      <c r="I189" s="13" t="str">
        <f t="shared" si="22"/>
        <v>05-2024</v>
      </c>
      <c r="J189" s="13" t="str">
        <f t="shared" si="23"/>
        <v>2024</v>
      </c>
      <c r="K189" s="13" t="s">
        <v>557</v>
      </c>
      <c r="L189" s="13" t="s">
        <v>558</v>
      </c>
      <c r="M189" s="13" t="s">
        <v>35</v>
      </c>
      <c r="N189" s="13" t="s">
        <v>36</v>
      </c>
      <c r="O189" s="13" t="s">
        <v>44</v>
      </c>
      <c r="P189" s="13" t="s">
        <v>58</v>
      </c>
      <c r="Q189" s="13" t="s">
        <v>45</v>
      </c>
      <c r="R189" s="13" t="s">
        <v>39</v>
      </c>
      <c r="S189" s="15">
        <v>1</v>
      </c>
      <c r="T189" s="13" t="s">
        <v>1695</v>
      </c>
      <c r="U189" s="16" t="s">
        <v>1696</v>
      </c>
      <c r="V189" s="17">
        <v>356.04</v>
      </c>
      <c r="W189" s="18">
        <v>356.04</v>
      </c>
      <c r="X189" s="18">
        <v>0</v>
      </c>
      <c r="Y189" s="18">
        <v>0</v>
      </c>
      <c r="Z189" s="18">
        <v>56.97</v>
      </c>
      <c r="AA189" s="18">
        <v>0</v>
      </c>
      <c r="AB189" s="18">
        <v>0</v>
      </c>
      <c r="AC189" s="18">
        <v>0</v>
      </c>
      <c r="AD189" s="18">
        <v>0</v>
      </c>
      <c r="AE189" s="18">
        <v>0</v>
      </c>
      <c r="AF189" s="18">
        <v>413.01</v>
      </c>
    </row>
    <row r="190" spans="1:32" hidden="1" outlineLevel="2" x14ac:dyDescent="0.2">
      <c r="A190" s="13" t="s">
        <v>1697</v>
      </c>
      <c r="B190" s="13" t="s">
        <v>108</v>
      </c>
      <c r="C190" s="14" t="s">
        <v>43</v>
      </c>
      <c r="D190" s="13" t="s">
        <v>34</v>
      </c>
      <c r="E190" s="13" t="s">
        <v>1698</v>
      </c>
      <c r="F190" s="13" t="s">
        <v>1698</v>
      </c>
      <c r="G190" s="13" t="s">
        <v>1699</v>
      </c>
      <c r="H190" s="13" t="s">
        <v>1700</v>
      </c>
      <c r="I190" s="13" t="str">
        <f t="shared" si="22"/>
        <v>05-2024</v>
      </c>
      <c r="J190" s="13" t="str">
        <f t="shared" si="23"/>
        <v>2024</v>
      </c>
      <c r="K190" s="13" t="s">
        <v>1701</v>
      </c>
      <c r="L190" s="13" t="s">
        <v>1702</v>
      </c>
      <c r="M190" s="13" t="s">
        <v>35</v>
      </c>
      <c r="N190" s="13" t="s">
        <v>36</v>
      </c>
      <c r="O190" s="13" t="s">
        <v>44</v>
      </c>
      <c r="P190" s="13" t="s">
        <v>58</v>
      </c>
      <c r="Q190" s="13" t="s">
        <v>45</v>
      </c>
      <c r="R190" s="13" t="s">
        <v>39</v>
      </c>
      <c r="S190" s="15">
        <v>1</v>
      </c>
      <c r="T190" s="13" t="s">
        <v>1703</v>
      </c>
      <c r="U190" s="16" t="s">
        <v>1704</v>
      </c>
      <c r="V190" s="17">
        <v>189.66</v>
      </c>
      <c r="W190" s="18">
        <v>189.66</v>
      </c>
      <c r="X190" s="18">
        <v>0</v>
      </c>
      <c r="Y190" s="18">
        <v>0</v>
      </c>
      <c r="Z190" s="18">
        <v>30.35</v>
      </c>
      <c r="AA190" s="18">
        <v>0</v>
      </c>
      <c r="AB190" s="18">
        <v>0</v>
      </c>
      <c r="AC190" s="18">
        <v>0</v>
      </c>
      <c r="AD190" s="18">
        <v>0</v>
      </c>
      <c r="AE190" s="18">
        <v>0</v>
      </c>
      <c r="AF190" s="18">
        <v>220.01</v>
      </c>
    </row>
    <row r="191" spans="1:32" hidden="1" outlineLevel="2" x14ac:dyDescent="0.2">
      <c r="A191" s="13" t="s">
        <v>1705</v>
      </c>
      <c r="B191" s="13" t="s">
        <v>108</v>
      </c>
      <c r="C191" s="14" t="s">
        <v>43</v>
      </c>
      <c r="D191" s="13" t="s">
        <v>1232</v>
      </c>
      <c r="E191" s="13" t="s">
        <v>784</v>
      </c>
      <c r="F191" s="13" t="s">
        <v>1706</v>
      </c>
      <c r="G191" s="13" t="s">
        <v>1707</v>
      </c>
      <c r="H191" s="13" t="s">
        <v>1708</v>
      </c>
      <c r="I191" s="13" t="str">
        <f t="shared" si="22"/>
        <v>05-2024</v>
      </c>
      <c r="J191" s="13" t="str">
        <f t="shared" si="23"/>
        <v>2024</v>
      </c>
      <c r="K191" s="13" t="s">
        <v>1701</v>
      </c>
      <c r="L191" s="13" t="s">
        <v>1702</v>
      </c>
      <c r="M191" s="13" t="s">
        <v>35</v>
      </c>
      <c r="N191" s="13" t="s">
        <v>36</v>
      </c>
      <c r="O191" s="13" t="s">
        <v>44</v>
      </c>
      <c r="P191" s="13" t="s">
        <v>58</v>
      </c>
      <c r="Q191" s="13" t="s">
        <v>45</v>
      </c>
      <c r="R191" s="13" t="s">
        <v>39</v>
      </c>
      <c r="S191" s="15">
        <v>1</v>
      </c>
      <c r="T191" s="13" t="s">
        <v>1709</v>
      </c>
      <c r="U191" s="16" t="s">
        <v>560</v>
      </c>
      <c r="V191" s="17">
        <v>224.14</v>
      </c>
      <c r="W191" s="18">
        <v>224.14</v>
      </c>
      <c r="X191" s="18">
        <v>0</v>
      </c>
      <c r="Y191" s="18">
        <v>0</v>
      </c>
      <c r="Z191" s="18">
        <v>35.86</v>
      </c>
      <c r="AA191" s="18">
        <v>0</v>
      </c>
      <c r="AB191" s="18">
        <v>0</v>
      </c>
      <c r="AC191" s="18">
        <v>0</v>
      </c>
      <c r="AD191" s="18">
        <v>0</v>
      </c>
      <c r="AE191" s="18">
        <v>0</v>
      </c>
      <c r="AF191" s="18">
        <v>260</v>
      </c>
    </row>
    <row r="192" spans="1:32" hidden="1" outlineLevel="2" x14ac:dyDescent="0.2">
      <c r="A192" s="13" t="s">
        <v>1710</v>
      </c>
      <c r="B192" s="13" t="s">
        <v>108</v>
      </c>
      <c r="C192" s="14" t="s">
        <v>43</v>
      </c>
      <c r="D192" s="13" t="s">
        <v>1232</v>
      </c>
      <c r="E192" s="13" t="s">
        <v>785</v>
      </c>
      <c r="F192" s="13" t="s">
        <v>1711</v>
      </c>
      <c r="G192" s="13" t="s">
        <v>1712</v>
      </c>
      <c r="H192" s="13" t="s">
        <v>1713</v>
      </c>
      <c r="I192" s="13" t="str">
        <f t="shared" si="22"/>
        <v>05-2024</v>
      </c>
      <c r="J192" s="13" t="str">
        <f t="shared" si="23"/>
        <v>2024</v>
      </c>
      <c r="K192" s="13" t="s">
        <v>1701</v>
      </c>
      <c r="L192" s="13" t="s">
        <v>1702</v>
      </c>
      <c r="M192" s="13" t="s">
        <v>35</v>
      </c>
      <c r="N192" s="13" t="s">
        <v>36</v>
      </c>
      <c r="O192" s="13" t="s">
        <v>44</v>
      </c>
      <c r="P192" s="13" t="s">
        <v>58</v>
      </c>
      <c r="Q192" s="13" t="s">
        <v>45</v>
      </c>
      <c r="R192" s="13" t="s">
        <v>39</v>
      </c>
      <c r="S192" s="15">
        <v>1</v>
      </c>
      <c r="T192" s="13" t="s">
        <v>1709</v>
      </c>
      <c r="U192" s="16" t="s">
        <v>560</v>
      </c>
      <c r="V192" s="17">
        <v>224.14</v>
      </c>
      <c r="W192" s="18">
        <v>224.14</v>
      </c>
      <c r="X192" s="18">
        <v>0</v>
      </c>
      <c r="Y192" s="18">
        <v>0</v>
      </c>
      <c r="Z192" s="18">
        <v>35.86</v>
      </c>
      <c r="AA192" s="18">
        <v>0</v>
      </c>
      <c r="AB192" s="18">
        <v>0</v>
      </c>
      <c r="AC192" s="18">
        <v>0</v>
      </c>
      <c r="AD192" s="18">
        <v>0</v>
      </c>
      <c r="AE192" s="18">
        <v>0</v>
      </c>
      <c r="AF192" s="18">
        <v>260</v>
      </c>
    </row>
    <row r="193" spans="1:32" hidden="1" outlineLevel="2" x14ac:dyDescent="0.2">
      <c r="A193" s="13" t="s">
        <v>1714</v>
      </c>
      <c r="B193" s="13" t="s">
        <v>108</v>
      </c>
      <c r="C193" s="14" t="s">
        <v>43</v>
      </c>
      <c r="D193" s="13" t="s">
        <v>60</v>
      </c>
      <c r="E193" s="13" t="s">
        <v>1715</v>
      </c>
      <c r="F193" s="13" t="s">
        <v>1716</v>
      </c>
      <c r="G193" s="13" t="s">
        <v>1717</v>
      </c>
      <c r="H193" s="13" t="s">
        <v>1718</v>
      </c>
      <c r="I193" s="13" t="str">
        <f t="shared" si="22"/>
        <v>05-2024</v>
      </c>
      <c r="J193" s="13" t="str">
        <f t="shared" si="23"/>
        <v>2024</v>
      </c>
      <c r="K193" s="13" t="s">
        <v>1719</v>
      </c>
      <c r="L193" s="13" t="s">
        <v>1720</v>
      </c>
      <c r="M193" s="13" t="s">
        <v>35</v>
      </c>
      <c r="N193" s="13" t="s">
        <v>36</v>
      </c>
      <c r="O193" s="13" t="s">
        <v>44</v>
      </c>
      <c r="P193" s="13" t="s">
        <v>46</v>
      </c>
      <c r="Q193" s="13" t="s">
        <v>45</v>
      </c>
      <c r="R193" s="13" t="s">
        <v>39</v>
      </c>
      <c r="S193" s="15">
        <v>1</v>
      </c>
      <c r="T193" s="13" t="s">
        <v>1721</v>
      </c>
      <c r="U193" s="16" t="s">
        <v>1476</v>
      </c>
      <c r="V193" s="17">
        <v>432.65</v>
      </c>
      <c r="W193" s="18">
        <v>420.88</v>
      </c>
      <c r="X193" s="18">
        <v>0</v>
      </c>
      <c r="Y193" s="18">
        <v>0</v>
      </c>
      <c r="Z193" s="18">
        <v>67.34</v>
      </c>
      <c r="AA193" s="18">
        <v>11.769999999999982</v>
      </c>
      <c r="AB193" s="18">
        <v>0</v>
      </c>
      <c r="AC193" s="18">
        <v>0</v>
      </c>
      <c r="AD193" s="18">
        <v>0</v>
      </c>
      <c r="AE193" s="18">
        <v>0</v>
      </c>
      <c r="AF193" s="18">
        <v>499.99</v>
      </c>
    </row>
    <row r="194" spans="1:32" hidden="1" outlineLevel="2" x14ac:dyDescent="0.2">
      <c r="A194" s="13" t="s">
        <v>1722</v>
      </c>
      <c r="B194" s="13" t="s">
        <v>108</v>
      </c>
      <c r="C194" s="14" t="s">
        <v>43</v>
      </c>
      <c r="D194" s="13" t="s">
        <v>1723</v>
      </c>
      <c r="E194" s="13" t="s">
        <v>603</v>
      </c>
      <c r="F194" s="13" t="s">
        <v>1724</v>
      </c>
      <c r="G194" s="13" t="s">
        <v>1725</v>
      </c>
      <c r="H194" s="13" t="s">
        <v>1726</v>
      </c>
      <c r="I194" s="13" t="str">
        <f t="shared" si="22"/>
        <v>05-2024</v>
      </c>
      <c r="J194" s="13" t="str">
        <f t="shared" si="23"/>
        <v>2024</v>
      </c>
      <c r="K194" s="13" t="s">
        <v>1727</v>
      </c>
      <c r="L194" s="13" t="s">
        <v>1728</v>
      </c>
      <c r="M194" s="13" t="s">
        <v>35</v>
      </c>
      <c r="N194" s="13" t="s">
        <v>36</v>
      </c>
      <c r="O194" s="13" t="s">
        <v>44</v>
      </c>
      <c r="P194" s="13" t="s">
        <v>37</v>
      </c>
      <c r="Q194" s="13" t="s">
        <v>45</v>
      </c>
      <c r="R194" s="13" t="s">
        <v>39</v>
      </c>
      <c r="S194" s="15">
        <v>1</v>
      </c>
      <c r="T194" s="13" t="s">
        <v>1729</v>
      </c>
      <c r="U194" s="16" t="s">
        <v>1730</v>
      </c>
      <c r="V194" s="17">
        <v>168.97</v>
      </c>
      <c r="W194" s="18">
        <v>168.97</v>
      </c>
      <c r="X194" s="18">
        <v>0</v>
      </c>
      <c r="Y194" s="18">
        <v>0</v>
      </c>
      <c r="Z194" s="18">
        <v>27.03</v>
      </c>
      <c r="AA194" s="18">
        <v>0</v>
      </c>
      <c r="AB194" s="18">
        <v>0</v>
      </c>
      <c r="AC194" s="18">
        <v>0</v>
      </c>
      <c r="AD194" s="18">
        <v>0</v>
      </c>
      <c r="AE194" s="18">
        <v>0</v>
      </c>
      <c r="AF194" s="18">
        <v>196</v>
      </c>
    </row>
    <row r="195" spans="1:32" hidden="1" outlineLevel="2" x14ac:dyDescent="0.2">
      <c r="A195" s="13" t="s">
        <v>1731</v>
      </c>
      <c r="B195" s="13" t="s">
        <v>108</v>
      </c>
      <c r="C195" s="14" t="s">
        <v>43</v>
      </c>
      <c r="D195" s="13" t="s">
        <v>1723</v>
      </c>
      <c r="E195" s="13" t="s">
        <v>1732</v>
      </c>
      <c r="F195" s="13" t="s">
        <v>1733</v>
      </c>
      <c r="G195" s="13" t="s">
        <v>1734</v>
      </c>
      <c r="H195" s="13" t="s">
        <v>1735</v>
      </c>
      <c r="I195" s="13" t="str">
        <f t="shared" si="22"/>
        <v>05-2024</v>
      </c>
      <c r="J195" s="13" t="str">
        <f t="shared" si="23"/>
        <v>2024</v>
      </c>
      <c r="K195" s="13" t="s">
        <v>1727</v>
      </c>
      <c r="L195" s="13" t="s">
        <v>1728</v>
      </c>
      <c r="M195" s="13" t="s">
        <v>35</v>
      </c>
      <c r="N195" s="13" t="s">
        <v>36</v>
      </c>
      <c r="O195" s="13" t="s">
        <v>44</v>
      </c>
      <c r="P195" s="13" t="s">
        <v>37</v>
      </c>
      <c r="Q195" s="13" t="s">
        <v>45</v>
      </c>
      <c r="R195" s="13" t="s">
        <v>39</v>
      </c>
      <c r="S195" s="15">
        <v>1</v>
      </c>
      <c r="T195" s="13" t="s">
        <v>1736</v>
      </c>
      <c r="U195" s="16" t="s">
        <v>1730</v>
      </c>
      <c r="V195" s="17">
        <v>168.97</v>
      </c>
      <c r="W195" s="18">
        <v>168.97</v>
      </c>
      <c r="X195" s="18">
        <v>0</v>
      </c>
      <c r="Y195" s="18">
        <v>0</v>
      </c>
      <c r="Z195" s="18">
        <v>27.03</v>
      </c>
      <c r="AA195" s="18">
        <v>0</v>
      </c>
      <c r="AB195" s="18">
        <v>0</v>
      </c>
      <c r="AC195" s="18">
        <v>0</v>
      </c>
      <c r="AD195" s="18">
        <v>0</v>
      </c>
      <c r="AE195" s="18">
        <v>0</v>
      </c>
      <c r="AF195" s="18">
        <v>196</v>
      </c>
    </row>
    <row r="196" spans="1:32" hidden="1" outlineLevel="2" x14ac:dyDescent="0.2">
      <c r="A196" s="13" t="s">
        <v>1737</v>
      </c>
      <c r="B196" s="13" t="s">
        <v>108</v>
      </c>
      <c r="C196" s="14" t="s">
        <v>43</v>
      </c>
      <c r="D196" s="13" t="s">
        <v>1738</v>
      </c>
      <c r="E196" s="13" t="s">
        <v>1739</v>
      </c>
      <c r="F196" s="13" t="s">
        <v>1740</v>
      </c>
      <c r="G196" s="13" t="s">
        <v>1741</v>
      </c>
      <c r="H196" s="13" t="s">
        <v>1742</v>
      </c>
      <c r="I196" s="13" t="str">
        <f t="shared" si="22"/>
        <v>05-2024</v>
      </c>
      <c r="J196" s="13" t="str">
        <f t="shared" si="23"/>
        <v>2024</v>
      </c>
      <c r="K196" s="13" t="s">
        <v>1743</v>
      </c>
      <c r="L196" s="13" t="s">
        <v>1744</v>
      </c>
      <c r="M196" s="13" t="s">
        <v>35</v>
      </c>
      <c r="N196" s="13" t="s">
        <v>36</v>
      </c>
      <c r="O196" s="13" t="s">
        <v>44</v>
      </c>
      <c r="P196" s="13" t="s">
        <v>56</v>
      </c>
      <c r="Q196" s="13" t="s">
        <v>45</v>
      </c>
      <c r="R196" s="13" t="s">
        <v>39</v>
      </c>
      <c r="S196" s="15">
        <v>1</v>
      </c>
      <c r="T196" s="13" t="s">
        <v>1745</v>
      </c>
      <c r="U196" s="16" t="s">
        <v>1746</v>
      </c>
      <c r="V196" s="17">
        <v>343.1</v>
      </c>
      <c r="W196" s="18">
        <v>343.1</v>
      </c>
      <c r="X196" s="18">
        <v>0</v>
      </c>
      <c r="Y196" s="18">
        <v>0</v>
      </c>
      <c r="Z196" s="18">
        <v>54.9</v>
      </c>
      <c r="AA196" s="18">
        <v>0</v>
      </c>
      <c r="AB196" s="18">
        <v>0</v>
      </c>
      <c r="AC196" s="18">
        <v>0</v>
      </c>
      <c r="AD196" s="18">
        <v>0</v>
      </c>
      <c r="AE196" s="18">
        <v>0</v>
      </c>
      <c r="AF196" s="18">
        <v>398</v>
      </c>
    </row>
    <row r="197" spans="1:32" hidden="1" outlineLevel="2" x14ac:dyDescent="0.2">
      <c r="A197" s="13" t="s">
        <v>1747</v>
      </c>
      <c r="B197" s="13" t="s">
        <v>108</v>
      </c>
      <c r="C197" s="14" t="s">
        <v>43</v>
      </c>
      <c r="D197" s="13" t="s">
        <v>129</v>
      </c>
      <c r="E197" s="13" t="s">
        <v>1748</v>
      </c>
      <c r="F197" s="13" t="s">
        <v>1749</v>
      </c>
      <c r="G197" s="13" t="s">
        <v>1750</v>
      </c>
      <c r="H197" s="13" t="s">
        <v>1751</v>
      </c>
      <c r="I197" s="13" t="str">
        <f t="shared" si="22"/>
        <v>05-2024</v>
      </c>
      <c r="J197" s="13" t="str">
        <f t="shared" si="23"/>
        <v>2024</v>
      </c>
      <c r="K197" s="13" t="s">
        <v>91</v>
      </c>
      <c r="L197" s="13" t="s">
        <v>130</v>
      </c>
      <c r="M197" s="13" t="s">
        <v>35</v>
      </c>
      <c r="N197" s="13" t="s">
        <v>36</v>
      </c>
      <c r="O197" s="13" t="s">
        <v>44</v>
      </c>
      <c r="P197" s="13" t="s">
        <v>46</v>
      </c>
      <c r="Q197" s="13" t="s">
        <v>45</v>
      </c>
      <c r="R197" s="13" t="s">
        <v>39</v>
      </c>
      <c r="S197" s="15">
        <v>1</v>
      </c>
      <c r="T197" s="13" t="s">
        <v>131</v>
      </c>
      <c r="U197" s="16" t="s">
        <v>185</v>
      </c>
      <c r="V197" s="17">
        <v>116.38</v>
      </c>
      <c r="W197" s="18">
        <v>116.38</v>
      </c>
      <c r="X197" s="18">
        <v>0</v>
      </c>
      <c r="Y197" s="18">
        <v>0</v>
      </c>
      <c r="Z197" s="18">
        <v>18.62</v>
      </c>
      <c r="AA197" s="18">
        <v>0</v>
      </c>
      <c r="AB197" s="18">
        <v>0</v>
      </c>
      <c r="AC197" s="18">
        <v>0</v>
      </c>
      <c r="AD197" s="18">
        <v>0</v>
      </c>
      <c r="AE197" s="18">
        <v>0</v>
      </c>
      <c r="AF197" s="18">
        <v>135</v>
      </c>
    </row>
    <row r="198" spans="1:32" hidden="1" outlineLevel="2" x14ac:dyDescent="0.2">
      <c r="A198" s="13" t="s">
        <v>1752</v>
      </c>
      <c r="B198" s="13" t="s">
        <v>108</v>
      </c>
      <c r="C198" s="14" t="s">
        <v>43</v>
      </c>
      <c r="D198" s="13" t="s">
        <v>129</v>
      </c>
      <c r="E198" s="13" t="s">
        <v>1753</v>
      </c>
      <c r="F198" s="13" t="s">
        <v>1754</v>
      </c>
      <c r="G198" s="13" t="s">
        <v>1755</v>
      </c>
      <c r="H198" s="13" t="s">
        <v>1756</v>
      </c>
      <c r="I198" s="13" t="str">
        <f t="shared" si="22"/>
        <v>05-2024</v>
      </c>
      <c r="J198" s="13" t="str">
        <f t="shared" si="23"/>
        <v>2024</v>
      </c>
      <c r="K198" s="13" t="s">
        <v>91</v>
      </c>
      <c r="L198" s="13" t="s">
        <v>130</v>
      </c>
      <c r="M198" s="13" t="s">
        <v>35</v>
      </c>
      <c r="N198" s="13" t="s">
        <v>36</v>
      </c>
      <c r="O198" s="13" t="s">
        <v>51</v>
      </c>
      <c r="P198" s="13" t="s">
        <v>52</v>
      </c>
      <c r="Q198" s="13" t="s">
        <v>45</v>
      </c>
      <c r="R198" s="13" t="s">
        <v>39</v>
      </c>
      <c r="S198" s="15">
        <v>1</v>
      </c>
      <c r="T198" s="13" t="s">
        <v>92</v>
      </c>
      <c r="U198" s="16" t="s">
        <v>1757</v>
      </c>
      <c r="V198" s="17">
        <v>915.52</v>
      </c>
      <c r="W198" s="18">
        <v>915.52</v>
      </c>
      <c r="X198" s="18">
        <v>0</v>
      </c>
      <c r="Y198" s="18">
        <v>0</v>
      </c>
      <c r="Z198" s="18">
        <v>146.47999999999999</v>
      </c>
      <c r="AA198" s="18">
        <v>0</v>
      </c>
      <c r="AB198" s="18">
        <v>0</v>
      </c>
      <c r="AC198" s="18">
        <v>0</v>
      </c>
      <c r="AD198" s="18">
        <v>0</v>
      </c>
      <c r="AE198" s="18">
        <v>0</v>
      </c>
      <c r="AF198" s="18">
        <v>1062</v>
      </c>
    </row>
    <row r="199" spans="1:32" hidden="1" outlineLevel="2" x14ac:dyDescent="0.2">
      <c r="A199" s="13" t="s">
        <v>1758</v>
      </c>
      <c r="B199" s="13" t="s">
        <v>108</v>
      </c>
      <c r="C199" s="14" t="s">
        <v>43</v>
      </c>
      <c r="D199" s="13" t="s">
        <v>129</v>
      </c>
      <c r="E199" s="13" t="s">
        <v>1759</v>
      </c>
      <c r="F199" s="13" t="s">
        <v>1760</v>
      </c>
      <c r="G199" s="13" t="s">
        <v>1761</v>
      </c>
      <c r="H199" s="13" t="s">
        <v>1762</v>
      </c>
      <c r="I199" s="13" t="str">
        <f t="shared" si="22"/>
        <v>05-2024</v>
      </c>
      <c r="J199" s="13" t="str">
        <f t="shared" si="23"/>
        <v>2024</v>
      </c>
      <c r="K199" s="13" t="s">
        <v>91</v>
      </c>
      <c r="L199" s="13" t="s">
        <v>130</v>
      </c>
      <c r="M199" s="13" t="s">
        <v>35</v>
      </c>
      <c r="N199" s="13" t="s">
        <v>36</v>
      </c>
      <c r="O199" s="13" t="s">
        <v>44</v>
      </c>
      <c r="P199" s="13" t="s">
        <v>58</v>
      </c>
      <c r="Q199" s="13" t="s">
        <v>45</v>
      </c>
      <c r="R199" s="13" t="s">
        <v>39</v>
      </c>
      <c r="S199" s="15">
        <v>1</v>
      </c>
      <c r="T199" s="13" t="s">
        <v>1763</v>
      </c>
      <c r="U199" s="16" t="s">
        <v>1764</v>
      </c>
      <c r="V199" s="17">
        <v>79</v>
      </c>
      <c r="W199" s="18">
        <v>0</v>
      </c>
      <c r="X199" s="18">
        <v>0</v>
      </c>
      <c r="Y199" s="18">
        <v>79</v>
      </c>
      <c r="Z199" s="18">
        <v>0</v>
      </c>
      <c r="AA199" s="18">
        <v>0</v>
      </c>
      <c r="AB199" s="18">
        <v>0</v>
      </c>
      <c r="AC199" s="18">
        <v>0</v>
      </c>
      <c r="AD199" s="18">
        <v>0</v>
      </c>
      <c r="AE199" s="18">
        <v>0</v>
      </c>
      <c r="AF199" s="18">
        <v>79</v>
      </c>
    </row>
    <row r="200" spans="1:32" hidden="1" outlineLevel="2" x14ac:dyDescent="0.2">
      <c r="A200" s="13" t="s">
        <v>1765</v>
      </c>
      <c r="B200" s="13" t="s">
        <v>108</v>
      </c>
      <c r="C200" s="14" t="s">
        <v>43</v>
      </c>
      <c r="D200" s="13" t="s">
        <v>129</v>
      </c>
      <c r="E200" s="13" t="s">
        <v>1766</v>
      </c>
      <c r="F200" s="13" t="s">
        <v>1767</v>
      </c>
      <c r="G200" s="13" t="s">
        <v>1768</v>
      </c>
      <c r="H200" s="13" t="s">
        <v>1769</v>
      </c>
      <c r="I200" s="13" t="str">
        <f t="shared" si="22"/>
        <v>05-2024</v>
      </c>
      <c r="J200" s="13" t="str">
        <f t="shared" si="23"/>
        <v>2024</v>
      </c>
      <c r="K200" s="13" t="s">
        <v>91</v>
      </c>
      <c r="L200" s="13" t="s">
        <v>130</v>
      </c>
      <c r="M200" s="13" t="s">
        <v>35</v>
      </c>
      <c r="N200" s="13" t="s">
        <v>36</v>
      </c>
      <c r="O200" s="13" t="s">
        <v>51</v>
      </c>
      <c r="P200" s="13" t="s">
        <v>52</v>
      </c>
      <c r="Q200" s="13" t="s">
        <v>45</v>
      </c>
      <c r="R200" s="13" t="s">
        <v>39</v>
      </c>
      <c r="S200" s="15">
        <v>1</v>
      </c>
      <c r="T200" s="13" t="s">
        <v>1770</v>
      </c>
      <c r="U200" s="16" t="s">
        <v>1771</v>
      </c>
      <c r="V200" s="17">
        <v>129.32</v>
      </c>
      <c r="W200" s="18">
        <v>129.32</v>
      </c>
      <c r="X200" s="18">
        <v>0</v>
      </c>
      <c r="Y200" s="18">
        <v>0</v>
      </c>
      <c r="Z200" s="18">
        <v>20.7</v>
      </c>
      <c r="AA200" s="18">
        <v>0</v>
      </c>
      <c r="AB200" s="18">
        <v>0</v>
      </c>
      <c r="AC200" s="18">
        <v>0</v>
      </c>
      <c r="AD200" s="18">
        <v>0</v>
      </c>
      <c r="AE200" s="18">
        <v>0</v>
      </c>
      <c r="AF200" s="18">
        <v>150.01999999999998</v>
      </c>
    </row>
    <row r="201" spans="1:32" hidden="1" outlineLevel="2" x14ac:dyDescent="0.2">
      <c r="A201" s="13" t="s">
        <v>1772</v>
      </c>
      <c r="B201" s="13" t="s">
        <v>108</v>
      </c>
      <c r="C201" s="14" t="s">
        <v>43</v>
      </c>
      <c r="D201" s="13" t="s">
        <v>129</v>
      </c>
      <c r="E201" s="13" t="s">
        <v>1773</v>
      </c>
      <c r="F201" s="13" t="s">
        <v>1774</v>
      </c>
      <c r="G201" s="13" t="s">
        <v>1775</v>
      </c>
      <c r="H201" s="13" t="s">
        <v>1776</v>
      </c>
      <c r="I201" s="13" t="str">
        <f t="shared" si="22"/>
        <v>05-2024</v>
      </c>
      <c r="J201" s="13" t="str">
        <f t="shared" si="23"/>
        <v>2024</v>
      </c>
      <c r="K201" s="13" t="s">
        <v>91</v>
      </c>
      <c r="L201" s="13" t="s">
        <v>130</v>
      </c>
      <c r="M201" s="13" t="s">
        <v>35</v>
      </c>
      <c r="N201" s="13" t="s">
        <v>36</v>
      </c>
      <c r="O201" s="13" t="s">
        <v>44</v>
      </c>
      <c r="P201" s="13" t="s">
        <v>58</v>
      </c>
      <c r="Q201" s="13" t="s">
        <v>45</v>
      </c>
      <c r="R201" s="13" t="s">
        <v>39</v>
      </c>
      <c r="S201" s="15">
        <v>1</v>
      </c>
      <c r="T201" s="13" t="s">
        <v>1777</v>
      </c>
      <c r="U201" s="16" t="s">
        <v>1771</v>
      </c>
      <c r="V201" s="17">
        <v>129.32</v>
      </c>
      <c r="W201" s="18">
        <v>129.32</v>
      </c>
      <c r="X201" s="18">
        <v>0</v>
      </c>
      <c r="Y201" s="18">
        <v>0</v>
      </c>
      <c r="Z201" s="18">
        <v>20.7</v>
      </c>
      <c r="AA201" s="18">
        <v>0</v>
      </c>
      <c r="AB201" s="18">
        <v>0</v>
      </c>
      <c r="AC201" s="18">
        <v>0</v>
      </c>
      <c r="AD201" s="18">
        <v>0</v>
      </c>
      <c r="AE201" s="18">
        <v>0</v>
      </c>
      <c r="AF201" s="18">
        <v>150.01999999999998</v>
      </c>
    </row>
    <row r="202" spans="1:32" hidden="1" outlineLevel="2" x14ac:dyDescent="0.2">
      <c r="A202" s="13" t="s">
        <v>1778</v>
      </c>
      <c r="B202" s="13" t="s">
        <v>108</v>
      </c>
      <c r="C202" s="14" t="s">
        <v>43</v>
      </c>
      <c r="D202" s="13" t="s">
        <v>129</v>
      </c>
      <c r="E202" s="13" t="s">
        <v>1779</v>
      </c>
      <c r="F202" s="13" t="s">
        <v>1780</v>
      </c>
      <c r="G202" s="13" t="s">
        <v>1781</v>
      </c>
      <c r="H202" s="13" t="s">
        <v>1782</v>
      </c>
      <c r="I202" s="13" t="str">
        <f t="shared" si="22"/>
        <v>05-2024</v>
      </c>
      <c r="J202" s="13" t="str">
        <f t="shared" si="23"/>
        <v>2024</v>
      </c>
      <c r="K202" s="13" t="s">
        <v>91</v>
      </c>
      <c r="L202" s="13" t="s">
        <v>130</v>
      </c>
      <c r="M202" s="13" t="s">
        <v>35</v>
      </c>
      <c r="N202" s="13" t="s">
        <v>36</v>
      </c>
      <c r="O202" s="13" t="s">
        <v>44</v>
      </c>
      <c r="P202" s="13" t="s">
        <v>46</v>
      </c>
      <c r="Q202" s="13" t="s">
        <v>45</v>
      </c>
      <c r="R202" s="13" t="s">
        <v>39</v>
      </c>
      <c r="S202" s="15">
        <v>1</v>
      </c>
      <c r="T202" s="13" t="s">
        <v>131</v>
      </c>
      <c r="U202" s="16" t="s">
        <v>185</v>
      </c>
      <c r="V202" s="17">
        <v>116.38</v>
      </c>
      <c r="W202" s="18">
        <v>116.38</v>
      </c>
      <c r="X202" s="18">
        <v>0</v>
      </c>
      <c r="Y202" s="18">
        <v>0</v>
      </c>
      <c r="Z202" s="18">
        <v>18.62</v>
      </c>
      <c r="AA202" s="18">
        <v>0</v>
      </c>
      <c r="AB202" s="18">
        <v>0</v>
      </c>
      <c r="AC202" s="18">
        <v>0</v>
      </c>
      <c r="AD202" s="18">
        <v>0</v>
      </c>
      <c r="AE202" s="18">
        <v>0</v>
      </c>
      <c r="AF202" s="18">
        <v>135</v>
      </c>
    </row>
    <row r="203" spans="1:32" hidden="1" outlineLevel="2" x14ac:dyDescent="0.2">
      <c r="A203" s="13" t="s">
        <v>1783</v>
      </c>
      <c r="B203" s="13" t="s">
        <v>108</v>
      </c>
      <c r="C203" s="14" t="s">
        <v>43</v>
      </c>
      <c r="D203" s="13" t="s">
        <v>129</v>
      </c>
      <c r="E203" s="13" t="s">
        <v>1784</v>
      </c>
      <c r="F203" s="13" t="s">
        <v>1785</v>
      </c>
      <c r="G203" s="13" t="s">
        <v>1786</v>
      </c>
      <c r="H203" s="13" t="s">
        <v>1787</v>
      </c>
      <c r="I203" s="13" t="str">
        <f t="shared" si="22"/>
        <v>05-2024</v>
      </c>
      <c r="J203" s="13" t="str">
        <f t="shared" si="23"/>
        <v>2024</v>
      </c>
      <c r="K203" s="13" t="s">
        <v>91</v>
      </c>
      <c r="L203" s="13" t="s">
        <v>130</v>
      </c>
      <c r="M203" s="13" t="s">
        <v>35</v>
      </c>
      <c r="N203" s="13" t="s">
        <v>36</v>
      </c>
      <c r="O203" s="13" t="s">
        <v>44</v>
      </c>
      <c r="P203" s="13" t="s">
        <v>46</v>
      </c>
      <c r="Q203" s="13" t="s">
        <v>45</v>
      </c>
      <c r="R203" s="13" t="s">
        <v>39</v>
      </c>
      <c r="S203" s="15">
        <v>1</v>
      </c>
      <c r="T203" s="13" t="s">
        <v>92</v>
      </c>
      <c r="U203" s="16" t="s">
        <v>1788</v>
      </c>
      <c r="V203" s="17">
        <v>1068.0999999999999</v>
      </c>
      <c r="W203" s="18">
        <v>1068.0999999999999</v>
      </c>
      <c r="X203" s="18">
        <v>0</v>
      </c>
      <c r="Y203" s="18">
        <v>0</v>
      </c>
      <c r="Z203" s="18">
        <v>170.9</v>
      </c>
      <c r="AA203" s="18">
        <v>0</v>
      </c>
      <c r="AB203" s="18">
        <v>0</v>
      </c>
      <c r="AC203" s="18">
        <v>0</v>
      </c>
      <c r="AD203" s="18">
        <v>0</v>
      </c>
      <c r="AE203" s="18">
        <v>0</v>
      </c>
      <c r="AF203" s="18">
        <v>1239</v>
      </c>
    </row>
    <row r="204" spans="1:32" hidden="1" outlineLevel="2" x14ac:dyDescent="0.2">
      <c r="A204" s="13" t="s">
        <v>2142</v>
      </c>
      <c r="B204" s="13" t="s">
        <v>108</v>
      </c>
      <c r="C204" s="14" t="s">
        <v>761</v>
      </c>
      <c r="D204" s="13" t="s">
        <v>129</v>
      </c>
      <c r="E204" s="13" t="s">
        <v>2143</v>
      </c>
      <c r="F204" s="13" t="s">
        <v>2144</v>
      </c>
      <c r="G204" s="13" t="s">
        <v>2145</v>
      </c>
      <c r="H204" s="13" t="s">
        <v>2146</v>
      </c>
      <c r="I204" s="13" t="str">
        <f t="shared" si="22"/>
        <v>05-2024</v>
      </c>
      <c r="J204" s="13" t="str">
        <f t="shared" si="23"/>
        <v>2024</v>
      </c>
      <c r="K204" s="13" t="s">
        <v>91</v>
      </c>
      <c r="L204" s="13" t="s">
        <v>130</v>
      </c>
      <c r="M204" s="13" t="s">
        <v>35</v>
      </c>
      <c r="N204" s="13" t="s">
        <v>36</v>
      </c>
      <c r="O204" s="13" t="s">
        <v>34</v>
      </c>
      <c r="P204" s="13" t="s">
        <v>34</v>
      </c>
      <c r="Q204" s="13" t="s">
        <v>766</v>
      </c>
      <c r="R204" s="13" t="s">
        <v>767</v>
      </c>
      <c r="S204" s="15">
        <v>0</v>
      </c>
      <c r="T204" s="13" t="s">
        <v>768</v>
      </c>
      <c r="U204" s="16" t="s">
        <v>769</v>
      </c>
      <c r="V204" s="17">
        <v>0</v>
      </c>
      <c r="W204" s="18">
        <v>0</v>
      </c>
      <c r="X204" s="18">
        <v>0</v>
      </c>
      <c r="Y204" s="18">
        <v>0</v>
      </c>
      <c r="Z204" s="18">
        <v>0</v>
      </c>
      <c r="AA204" s="18">
        <v>0</v>
      </c>
      <c r="AB204" s="18">
        <v>0</v>
      </c>
      <c r="AC204" s="18">
        <v>0</v>
      </c>
      <c r="AD204" s="18">
        <v>0</v>
      </c>
      <c r="AE204" s="18">
        <v>0</v>
      </c>
      <c r="AF204" s="18">
        <v>0</v>
      </c>
    </row>
    <row r="205" spans="1:32" hidden="1" outlineLevel="2" x14ac:dyDescent="0.2">
      <c r="A205" s="13" t="s">
        <v>1789</v>
      </c>
      <c r="B205" s="13" t="s">
        <v>108</v>
      </c>
      <c r="C205" s="14" t="s">
        <v>43</v>
      </c>
      <c r="D205" s="13" t="s">
        <v>60</v>
      </c>
      <c r="E205" s="13" t="s">
        <v>1790</v>
      </c>
      <c r="F205" s="13" t="s">
        <v>1791</v>
      </c>
      <c r="G205" s="13" t="s">
        <v>1792</v>
      </c>
      <c r="H205" s="13" t="s">
        <v>1793</v>
      </c>
      <c r="I205" s="13" t="str">
        <f t="shared" si="22"/>
        <v>05-2024</v>
      </c>
      <c r="J205" s="13" t="str">
        <f t="shared" si="23"/>
        <v>2024</v>
      </c>
      <c r="K205" s="13" t="s">
        <v>1794</v>
      </c>
      <c r="L205" s="13" t="s">
        <v>1795</v>
      </c>
      <c r="M205" s="13" t="s">
        <v>35</v>
      </c>
      <c r="N205" s="13" t="s">
        <v>36</v>
      </c>
      <c r="O205" s="13" t="s">
        <v>44</v>
      </c>
      <c r="P205" s="13" t="s">
        <v>56</v>
      </c>
      <c r="Q205" s="13" t="s">
        <v>45</v>
      </c>
      <c r="R205" s="13" t="s">
        <v>39</v>
      </c>
      <c r="S205" s="15">
        <v>1</v>
      </c>
      <c r="T205" s="13" t="s">
        <v>1796</v>
      </c>
      <c r="U205" s="16" t="s">
        <v>1797</v>
      </c>
      <c r="V205" s="17">
        <v>1105.82</v>
      </c>
      <c r="W205" s="18">
        <v>1073.94</v>
      </c>
      <c r="X205" s="18">
        <v>0</v>
      </c>
      <c r="Y205" s="18">
        <v>0</v>
      </c>
      <c r="Z205" s="18">
        <v>171.83</v>
      </c>
      <c r="AA205" s="18">
        <v>31.879999999999882</v>
      </c>
      <c r="AB205" s="18">
        <v>0</v>
      </c>
      <c r="AC205" s="18">
        <v>0</v>
      </c>
      <c r="AD205" s="18">
        <v>0</v>
      </c>
      <c r="AE205" s="18">
        <v>0</v>
      </c>
      <c r="AF205" s="18">
        <v>1277.6499999999999</v>
      </c>
    </row>
    <row r="206" spans="1:32" hidden="1" outlineLevel="2" x14ac:dyDescent="0.2">
      <c r="A206" s="13" t="s">
        <v>1798</v>
      </c>
      <c r="B206" s="13" t="s">
        <v>108</v>
      </c>
      <c r="C206" s="14" t="s">
        <v>43</v>
      </c>
      <c r="D206" s="13" t="s">
        <v>347</v>
      </c>
      <c r="E206" s="13" t="s">
        <v>1799</v>
      </c>
      <c r="F206" s="13" t="s">
        <v>1800</v>
      </c>
      <c r="G206" s="13" t="s">
        <v>1801</v>
      </c>
      <c r="H206" s="13" t="s">
        <v>1802</v>
      </c>
      <c r="I206" s="13" t="str">
        <f t="shared" si="22"/>
        <v>05-2024</v>
      </c>
      <c r="J206" s="13" t="str">
        <f t="shared" si="23"/>
        <v>2024</v>
      </c>
      <c r="K206" s="13" t="s">
        <v>352</v>
      </c>
      <c r="L206" s="13" t="s">
        <v>353</v>
      </c>
      <c r="M206" s="13" t="s">
        <v>35</v>
      </c>
      <c r="N206" s="13" t="s">
        <v>36</v>
      </c>
      <c r="O206" s="13" t="s">
        <v>44</v>
      </c>
      <c r="P206" s="13" t="s">
        <v>56</v>
      </c>
      <c r="Q206" s="13" t="s">
        <v>45</v>
      </c>
      <c r="R206" s="13" t="s">
        <v>39</v>
      </c>
      <c r="S206" s="15">
        <v>1</v>
      </c>
      <c r="T206" s="13" t="s">
        <v>1803</v>
      </c>
      <c r="U206" s="16" t="s">
        <v>1804</v>
      </c>
      <c r="V206" s="17">
        <v>471.56</v>
      </c>
      <c r="W206" s="18">
        <v>353.68</v>
      </c>
      <c r="X206" s="18">
        <v>0</v>
      </c>
      <c r="Y206" s="18">
        <v>0</v>
      </c>
      <c r="Z206" s="18">
        <v>56.59</v>
      </c>
      <c r="AA206" s="18">
        <v>0</v>
      </c>
      <c r="AB206" s="18">
        <v>0</v>
      </c>
      <c r="AC206" s="18">
        <v>0</v>
      </c>
      <c r="AD206" s="18">
        <v>0</v>
      </c>
      <c r="AE206" s="18">
        <v>0</v>
      </c>
      <c r="AF206" s="18">
        <v>410.27</v>
      </c>
    </row>
    <row r="207" spans="1:32" hidden="1" outlineLevel="2" x14ac:dyDescent="0.2">
      <c r="A207" s="13" t="s">
        <v>1805</v>
      </c>
      <c r="B207" s="13" t="s">
        <v>108</v>
      </c>
      <c r="C207" s="14" t="s">
        <v>43</v>
      </c>
      <c r="D207" s="13" t="s">
        <v>34</v>
      </c>
      <c r="E207" s="13" t="s">
        <v>1806</v>
      </c>
      <c r="F207" s="13" t="s">
        <v>1806</v>
      </c>
      <c r="G207" s="13" t="s">
        <v>1807</v>
      </c>
      <c r="H207" s="13" t="s">
        <v>1808</v>
      </c>
      <c r="I207" s="13" t="str">
        <f t="shared" ref="I207:I238" si="24">MID(H207,6,2)&amp;"-"&amp;LEFT(H207,4)</f>
        <v>05-2024</v>
      </c>
      <c r="J207" s="13" t="str">
        <f t="shared" ref="J207:J238" si="25">LEFT(H207,4)</f>
        <v>2024</v>
      </c>
      <c r="K207" s="13" t="s">
        <v>1809</v>
      </c>
      <c r="L207" s="13" t="s">
        <v>1810</v>
      </c>
      <c r="M207" s="13" t="s">
        <v>35</v>
      </c>
      <c r="N207" s="13" t="s">
        <v>36</v>
      </c>
      <c r="O207" s="13" t="s">
        <v>44</v>
      </c>
      <c r="P207" s="13" t="s">
        <v>37</v>
      </c>
      <c r="Q207" s="13" t="s">
        <v>45</v>
      </c>
      <c r="R207" s="13" t="s">
        <v>39</v>
      </c>
      <c r="S207" s="15">
        <v>1</v>
      </c>
      <c r="T207" s="13" t="s">
        <v>1811</v>
      </c>
      <c r="U207" s="16" t="s">
        <v>1812</v>
      </c>
      <c r="V207" s="17">
        <v>284.64999999999998</v>
      </c>
      <c r="W207" s="18">
        <v>284.64999999999998</v>
      </c>
      <c r="X207" s="18">
        <v>0</v>
      </c>
      <c r="Y207" s="18">
        <v>0</v>
      </c>
      <c r="Z207" s="18">
        <v>45.54</v>
      </c>
      <c r="AA207" s="18">
        <v>0</v>
      </c>
      <c r="AB207" s="18">
        <v>0</v>
      </c>
      <c r="AC207" s="18">
        <v>0</v>
      </c>
      <c r="AD207" s="18">
        <v>0</v>
      </c>
      <c r="AE207" s="18">
        <v>0</v>
      </c>
      <c r="AF207" s="18">
        <v>330.19</v>
      </c>
    </row>
    <row r="208" spans="1:32" hidden="1" outlineLevel="2" x14ac:dyDescent="0.2">
      <c r="A208" s="13" t="s">
        <v>1813</v>
      </c>
      <c r="B208" s="13" t="s">
        <v>108</v>
      </c>
      <c r="C208" s="14" t="s">
        <v>43</v>
      </c>
      <c r="D208" s="13" t="s">
        <v>34</v>
      </c>
      <c r="E208" s="13" t="s">
        <v>1814</v>
      </c>
      <c r="F208" s="13" t="s">
        <v>1814</v>
      </c>
      <c r="G208" s="13" t="s">
        <v>1815</v>
      </c>
      <c r="H208" s="13" t="s">
        <v>1816</v>
      </c>
      <c r="I208" s="13" t="str">
        <f t="shared" si="24"/>
        <v>05-2024</v>
      </c>
      <c r="J208" s="13" t="str">
        <f t="shared" si="25"/>
        <v>2024</v>
      </c>
      <c r="K208" s="13" t="s">
        <v>1809</v>
      </c>
      <c r="L208" s="13" t="s">
        <v>1810</v>
      </c>
      <c r="M208" s="13" t="s">
        <v>35</v>
      </c>
      <c r="N208" s="13" t="s">
        <v>36</v>
      </c>
      <c r="O208" s="13" t="s">
        <v>44</v>
      </c>
      <c r="P208" s="13" t="s">
        <v>37</v>
      </c>
      <c r="Q208" s="13" t="s">
        <v>45</v>
      </c>
      <c r="R208" s="13" t="s">
        <v>39</v>
      </c>
      <c r="S208" s="15">
        <v>1</v>
      </c>
      <c r="T208" s="13" t="s">
        <v>1817</v>
      </c>
      <c r="U208" s="16" t="s">
        <v>1818</v>
      </c>
      <c r="V208" s="17">
        <v>305.16000000000003</v>
      </c>
      <c r="W208" s="18">
        <v>305.16000000000003</v>
      </c>
      <c r="X208" s="18">
        <v>0</v>
      </c>
      <c r="Y208" s="18">
        <v>0</v>
      </c>
      <c r="Z208" s="18">
        <v>48.83</v>
      </c>
      <c r="AA208" s="18">
        <v>0</v>
      </c>
      <c r="AB208" s="18">
        <v>0</v>
      </c>
      <c r="AC208" s="18">
        <v>0</v>
      </c>
      <c r="AD208" s="18">
        <v>0</v>
      </c>
      <c r="AE208" s="18">
        <v>0</v>
      </c>
      <c r="AF208" s="18">
        <v>353.99</v>
      </c>
    </row>
    <row r="209" spans="1:32" hidden="1" outlineLevel="2" x14ac:dyDescent="0.2">
      <c r="A209" s="13" t="s">
        <v>1819</v>
      </c>
      <c r="B209" s="13" t="s">
        <v>108</v>
      </c>
      <c r="C209" s="14" t="s">
        <v>43</v>
      </c>
      <c r="D209" s="13" t="s">
        <v>34</v>
      </c>
      <c r="E209" s="13" t="s">
        <v>34</v>
      </c>
      <c r="F209" s="13" t="s">
        <v>1820</v>
      </c>
      <c r="G209" s="13" t="s">
        <v>1821</v>
      </c>
      <c r="H209" s="13" t="s">
        <v>1822</v>
      </c>
      <c r="I209" s="13" t="str">
        <f t="shared" si="24"/>
        <v>05-2024</v>
      </c>
      <c r="J209" s="13" t="str">
        <f t="shared" si="25"/>
        <v>2024</v>
      </c>
      <c r="K209" s="13" t="s">
        <v>1252</v>
      </c>
      <c r="L209" s="13" t="s">
        <v>1253</v>
      </c>
      <c r="M209" s="13" t="s">
        <v>35</v>
      </c>
      <c r="N209" s="13" t="s">
        <v>36</v>
      </c>
      <c r="O209" s="13" t="s">
        <v>44</v>
      </c>
      <c r="P209" s="13" t="s">
        <v>58</v>
      </c>
      <c r="Q209" s="13" t="s">
        <v>45</v>
      </c>
      <c r="R209" s="13" t="s">
        <v>39</v>
      </c>
      <c r="S209" s="15">
        <v>1</v>
      </c>
      <c r="T209" s="13" t="s">
        <v>1823</v>
      </c>
      <c r="U209" s="16" t="s">
        <v>1824</v>
      </c>
      <c r="V209" s="17">
        <v>32.76</v>
      </c>
      <c r="W209" s="18">
        <v>32.76</v>
      </c>
      <c r="X209" s="18">
        <v>0</v>
      </c>
      <c r="Y209" s="18">
        <v>0</v>
      </c>
      <c r="Z209" s="18">
        <v>5.24</v>
      </c>
      <c r="AA209" s="18">
        <v>0</v>
      </c>
      <c r="AB209" s="18">
        <v>0</v>
      </c>
      <c r="AC209" s="18">
        <v>0</v>
      </c>
      <c r="AD209" s="18">
        <v>0</v>
      </c>
      <c r="AE209" s="18">
        <v>0</v>
      </c>
      <c r="AF209" s="18">
        <v>38</v>
      </c>
    </row>
    <row r="210" spans="1:32" hidden="1" outlineLevel="2" x14ac:dyDescent="0.2">
      <c r="A210" s="13" t="s">
        <v>1825</v>
      </c>
      <c r="B210" s="13" t="s">
        <v>108</v>
      </c>
      <c r="C210" s="14" t="s">
        <v>43</v>
      </c>
      <c r="D210" s="13" t="s">
        <v>34</v>
      </c>
      <c r="E210" s="13" t="s">
        <v>34</v>
      </c>
      <c r="F210" s="13" t="s">
        <v>1826</v>
      </c>
      <c r="G210" s="13" t="s">
        <v>1827</v>
      </c>
      <c r="H210" s="13" t="s">
        <v>1828</v>
      </c>
      <c r="I210" s="13" t="str">
        <f t="shared" si="24"/>
        <v>05-2024</v>
      </c>
      <c r="J210" s="13" t="str">
        <f t="shared" si="25"/>
        <v>2024</v>
      </c>
      <c r="K210" s="13" t="s">
        <v>1252</v>
      </c>
      <c r="L210" s="13" t="s">
        <v>1253</v>
      </c>
      <c r="M210" s="13" t="s">
        <v>35</v>
      </c>
      <c r="N210" s="13" t="s">
        <v>36</v>
      </c>
      <c r="O210" s="13" t="s">
        <v>44</v>
      </c>
      <c r="P210" s="13" t="s">
        <v>58</v>
      </c>
      <c r="Q210" s="13" t="s">
        <v>45</v>
      </c>
      <c r="R210" s="13" t="s">
        <v>39</v>
      </c>
      <c r="S210" s="15">
        <v>1</v>
      </c>
      <c r="T210" s="13" t="s">
        <v>1829</v>
      </c>
      <c r="U210" s="16" t="s">
        <v>1830</v>
      </c>
      <c r="V210" s="17">
        <v>304.31</v>
      </c>
      <c r="W210" s="18">
        <v>304.31</v>
      </c>
      <c r="X210" s="18">
        <v>0</v>
      </c>
      <c r="Y210" s="18">
        <v>0</v>
      </c>
      <c r="Z210" s="18">
        <v>48.69</v>
      </c>
      <c r="AA210" s="18">
        <v>0</v>
      </c>
      <c r="AB210" s="18">
        <v>0</v>
      </c>
      <c r="AC210" s="18">
        <v>0</v>
      </c>
      <c r="AD210" s="18">
        <v>0</v>
      </c>
      <c r="AE210" s="18">
        <v>0</v>
      </c>
      <c r="AF210" s="18">
        <v>353</v>
      </c>
    </row>
    <row r="211" spans="1:32" hidden="1" outlineLevel="2" x14ac:dyDescent="0.2">
      <c r="A211" s="13" t="s">
        <v>1831</v>
      </c>
      <c r="B211" s="13" t="s">
        <v>108</v>
      </c>
      <c r="C211" s="14" t="s">
        <v>43</v>
      </c>
      <c r="D211" s="13" t="s">
        <v>34</v>
      </c>
      <c r="E211" s="13" t="s">
        <v>34</v>
      </c>
      <c r="F211" s="13" t="s">
        <v>1832</v>
      </c>
      <c r="G211" s="13" t="s">
        <v>1833</v>
      </c>
      <c r="H211" s="13" t="s">
        <v>1822</v>
      </c>
      <c r="I211" s="13" t="str">
        <f t="shared" si="24"/>
        <v>05-2024</v>
      </c>
      <c r="J211" s="13" t="str">
        <f t="shared" si="25"/>
        <v>2024</v>
      </c>
      <c r="K211" s="13" t="s">
        <v>1252</v>
      </c>
      <c r="L211" s="13" t="s">
        <v>1253</v>
      </c>
      <c r="M211" s="13" t="s">
        <v>35</v>
      </c>
      <c r="N211" s="13" t="s">
        <v>36</v>
      </c>
      <c r="O211" s="13" t="s">
        <v>44</v>
      </c>
      <c r="P211" s="13" t="s">
        <v>58</v>
      </c>
      <c r="Q211" s="13" t="s">
        <v>45</v>
      </c>
      <c r="R211" s="13" t="s">
        <v>39</v>
      </c>
      <c r="S211" s="15">
        <v>1</v>
      </c>
      <c r="T211" s="13" t="s">
        <v>1834</v>
      </c>
      <c r="U211" s="16" t="s">
        <v>1824</v>
      </c>
      <c r="V211" s="17">
        <v>32.76</v>
      </c>
      <c r="W211" s="18">
        <v>32.76</v>
      </c>
      <c r="X211" s="18">
        <v>0</v>
      </c>
      <c r="Y211" s="18">
        <v>0</v>
      </c>
      <c r="Z211" s="18">
        <v>5.24</v>
      </c>
      <c r="AA211" s="18">
        <v>0</v>
      </c>
      <c r="AB211" s="18">
        <v>0</v>
      </c>
      <c r="AC211" s="18">
        <v>0</v>
      </c>
      <c r="AD211" s="18">
        <v>0</v>
      </c>
      <c r="AE211" s="18">
        <v>0</v>
      </c>
      <c r="AF211" s="18">
        <v>38</v>
      </c>
    </row>
    <row r="212" spans="1:32" hidden="1" outlineLevel="2" x14ac:dyDescent="0.2">
      <c r="A212" s="13" t="s">
        <v>1835</v>
      </c>
      <c r="B212" s="13" t="s">
        <v>108</v>
      </c>
      <c r="C212" s="14" t="s">
        <v>43</v>
      </c>
      <c r="D212" s="13" t="s">
        <v>34</v>
      </c>
      <c r="E212" s="13" t="s">
        <v>34</v>
      </c>
      <c r="F212" s="13" t="s">
        <v>1836</v>
      </c>
      <c r="G212" s="13" t="s">
        <v>1837</v>
      </c>
      <c r="H212" s="13" t="s">
        <v>1838</v>
      </c>
      <c r="I212" s="13" t="str">
        <f t="shared" si="24"/>
        <v>05-2024</v>
      </c>
      <c r="J212" s="13" t="str">
        <f t="shared" si="25"/>
        <v>2024</v>
      </c>
      <c r="K212" s="13" t="s">
        <v>1252</v>
      </c>
      <c r="L212" s="13" t="s">
        <v>1253</v>
      </c>
      <c r="M212" s="13" t="s">
        <v>35</v>
      </c>
      <c r="N212" s="13" t="s">
        <v>36</v>
      </c>
      <c r="O212" s="13" t="s">
        <v>44</v>
      </c>
      <c r="P212" s="13" t="s">
        <v>58</v>
      </c>
      <c r="Q212" s="13" t="s">
        <v>45</v>
      </c>
      <c r="R212" s="13" t="s">
        <v>39</v>
      </c>
      <c r="S212" s="15">
        <v>1</v>
      </c>
      <c r="T212" s="13" t="s">
        <v>1839</v>
      </c>
      <c r="U212" s="16" t="s">
        <v>1840</v>
      </c>
      <c r="V212" s="17">
        <v>51.72</v>
      </c>
      <c r="W212" s="18">
        <v>51.72</v>
      </c>
      <c r="X212" s="18">
        <v>0</v>
      </c>
      <c r="Y212" s="18">
        <v>0</v>
      </c>
      <c r="Z212" s="18">
        <v>8.2799999999999994</v>
      </c>
      <c r="AA212" s="18">
        <v>0</v>
      </c>
      <c r="AB212" s="18">
        <v>0</v>
      </c>
      <c r="AC212" s="18">
        <v>0</v>
      </c>
      <c r="AD212" s="18">
        <v>0</v>
      </c>
      <c r="AE212" s="18">
        <v>0</v>
      </c>
      <c r="AF212" s="18">
        <v>60</v>
      </c>
    </row>
    <row r="213" spans="1:32" hidden="1" outlineLevel="2" x14ac:dyDescent="0.2">
      <c r="A213" s="13" t="s">
        <v>1841</v>
      </c>
      <c r="B213" s="13" t="s">
        <v>108</v>
      </c>
      <c r="C213" s="14" t="s">
        <v>43</v>
      </c>
      <c r="D213" s="13" t="s">
        <v>1842</v>
      </c>
      <c r="E213" s="13" t="s">
        <v>1843</v>
      </c>
      <c r="F213" s="13" t="s">
        <v>1844</v>
      </c>
      <c r="G213" s="13" t="s">
        <v>1845</v>
      </c>
      <c r="H213" s="13" t="s">
        <v>1846</v>
      </c>
      <c r="I213" s="13" t="str">
        <f t="shared" si="24"/>
        <v>05-2024</v>
      </c>
      <c r="J213" s="13" t="str">
        <f t="shared" si="25"/>
        <v>2024</v>
      </c>
      <c r="K213" s="13" t="s">
        <v>1252</v>
      </c>
      <c r="L213" s="13" t="s">
        <v>1253</v>
      </c>
      <c r="M213" s="13" t="s">
        <v>35</v>
      </c>
      <c r="N213" s="13" t="s">
        <v>36</v>
      </c>
      <c r="O213" s="13" t="s">
        <v>44</v>
      </c>
      <c r="P213" s="13" t="s">
        <v>58</v>
      </c>
      <c r="Q213" s="13" t="s">
        <v>45</v>
      </c>
      <c r="R213" s="13" t="s">
        <v>39</v>
      </c>
      <c r="S213" s="15">
        <v>1</v>
      </c>
      <c r="T213" s="13" t="s">
        <v>1847</v>
      </c>
      <c r="U213" s="16" t="s">
        <v>1848</v>
      </c>
      <c r="V213" s="17">
        <v>166.38</v>
      </c>
      <c r="W213" s="18">
        <v>166.38</v>
      </c>
      <c r="X213" s="18">
        <v>0</v>
      </c>
      <c r="Y213" s="18">
        <v>0</v>
      </c>
      <c r="Z213" s="18">
        <v>26.62</v>
      </c>
      <c r="AA213" s="18">
        <v>0</v>
      </c>
      <c r="AB213" s="18">
        <v>0</v>
      </c>
      <c r="AC213" s="18">
        <v>0</v>
      </c>
      <c r="AD213" s="18">
        <v>0</v>
      </c>
      <c r="AE213" s="18">
        <v>0</v>
      </c>
      <c r="AF213" s="18">
        <v>193</v>
      </c>
    </row>
    <row r="214" spans="1:32" hidden="1" outlineLevel="2" x14ac:dyDescent="0.2">
      <c r="A214" s="13" t="s">
        <v>1849</v>
      </c>
      <c r="B214" s="13" t="s">
        <v>108</v>
      </c>
      <c r="C214" s="14" t="s">
        <v>43</v>
      </c>
      <c r="D214" s="13" t="s">
        <v>34</v>
      </c>
      <c r="E214" s="13" t="s">
        <v>34</v>
      </c>
      <c r="F214" s="13" t="s">
        <v>1850</v>
      </c>
      <c r="G214" s="13" t="s">
        <v>1851</v>
      </c>
      <c r="H214" s="13" t="s">
        <v>1852</v>
      </c>
      <c r="I214" s="13" t="str">
        <f t="shared" si="24"/>
        <v>05-2024</v>
      </c>
      <c r="J214" s="13" t="str">
        <f t="shared" si="25"/>
        <v>2024</v>
      </c>
      <c r="K214" s="13" t="s">
        <v>1853</v>
      </c>
      <c r="L214" s="13" t="s">
        <v>1854</v>
      </c>
      <c r="M214" s="13" t="s">
        <v>35</v>
      </c>
      <c r="N214" s="13" t="s">
        <v>36</v>
      </c>
      <c r="O214" s="13" t="s">
        <v>44</v>
      </c>
      <c r="P214" s="13" t="s">
        <v>37</v>
      </c>
      <c r="Q214" s="13" t="s">
        <v>45</v>
      </c>
      <c r="R214" s="13" t="s">
        <v>39</v>
      </c>
      <c r="S214" s="15">
        <v>1</v>
      </c>
      <c r="T214" s="13" t="s">
        <v>1855</v>
      </c>
      <c r="U214" s="16" t="s">
        <v>1856</v>
      </c>
      <c r="V214" s="17">
        <v>767.62</v>
      </c>
      <c r="W214" s="18">
        <v>767.62</v>
      </c>
      <c r="X214" s="18">
        <v>0</v>
      </c>
      <c r="Y214" s="18">
        <v>0</v>
      </c>
      <c r="Z214" s="18">
        <v>122.82</v>
      </c>
      <c r="AA214" s="18">
        <v>0</v>
      </c>
      <c r="AB214" s="18">
        <v>0</v>
      </c>
      <c r="AC214" s="18">
        <v>0</v>
      </c>
      <c r="AD214" s="18">
        <v>0</v>
      </c>
      <c r="AE214" s="18">
        <v>0</v>
      </c>
      <c r="AF214" s="18">
        <v>890.44</v>
      </c>
    </row>
    <row r="215" spans="1:32" hidden="1" outlineLevel="2" x14ac:dyDescent="0.2">
      <c r="A215" s="13" t="s">
        <v>1857</v>
      </c>
      <c r="B215" s="13" t="s">
        <v>108</v>
      </c>
      <c r="C215" s="14" t="s">
        <v>43</v>
      </c>
      <c r="D215" s="13" t="s">
        <v>34</v>
      </c>
      <c r="E215" s="13" t="s">
        <v>34</v>
      </c>
      <c r="F215" s="13" t="s">
        <v>1858</v>
      </c>
      <c r="G215" s="13" t="s">
        <v>1859</v>
      </c>
      <c r="H215" s="13" t="s">
        <v>1860</v>
      </c>
      <c r="I215" s="13" t="str">
        <f t="shared" si="24"/>
        <v>05-2024</v>
      </c>
      <c r="J215" s="13" t="str">
        <f t="shared" si="25"/>
        <v>2024</v>
      </c>
      <c r="K215" s="13" t="s">
        <v>1853</v>
      </c>
      <c r="L215" s="13" t="s">
        <v>1854</v>
      </c>
      <c r="M215" s="13" t="s">
        <v>35</v>
      </c>
      <c r="N215" s="13" t="s">
        <v>36</v>
      </c>
      <c r="O215" s="13" t="s">
        <v>44</v>
      </c>
      <c r="P215" s="13" t="s">
        <v>58</v>
      </c>
      <c r="Q215" s="13" t="s">
        <v>45</v>
      </c>
      <c r="R215" s="13" t="s">
        <v>39</v>
      </c>
      <c r="S215" s="15">
        <v>1</v>
      </c>
      <c r="T215" s="13" t="s">
        <v>1861</v>
      </c>
      <c r="U215" s="16" t="s">
        <v>1862</v>
      </c>
      <c r="V215" s="17">
        <v>262.93</v>
      </c>
      <c r="W215" s="18">
        <v>262.93</v>
      </c>
      <c r="X215" s="18">
        <v>0</v>
      </c>
      <c r="Y215" s="18">
        <v>0</v>
      </c>
      <c r="Z215" s="18">
        <v>42.07</v>
      </c>
      <c r="AA215" s="18">
        <v>0</v>
      </c>
      <c r="AB215" s="18">
        <v>0</v>
      </c>
      <c r="AC215" s="18">
        <v>0</v>
      </c>
      <c r="AD215" s="18">
        <v>0</v>
      </c>
      <c r="AE215" s="18">
        <v>0</v>
      </c>
      <c r="AF215" s="18">
        <v>305</v>
      </c>
    </row>
    <row r="216" spans="1:32" hidden="1" outlineLevel="2" x14ac:dyDescent="0.2">
      <c r="A216" s="13" t="s">
        <v>1880</v>
      </c>
      <c r="B216" s="13" t="s">
        <v>108</v>
      </c>
      <c r="C216" s="14" t="s">
        <v>43</v>
      </c>
      <c r="D216" s="13" t="s">
        <v>1881</v>
      </c>
      <c r="E216" s="13" t="s">
        <v>1882</v>
      </c>
      <c r="F216" s="13" t="s">
        <v>1883</v>
      </c>
      <c r="G216" s="13" t="s">
        <v>1884</v>
      </c>
      <c r="H216" s="13" t="s">
        <v>1885</v>
      </c>
      <c r="I216" s="13" t="str">
        <f t="shared" si="24"/>
        <v>05-2024</v>
      </c>
      <c r="J216" s="13" t="str">
        <f t="shared" si="25"/>
        <v>2024</v>
      </c>
      <c r="K216" s="13" t="s">
        <v>626</v>
      </c>
      <c r="L216" s="13" t="s">
        <v>627</v>
      </c>
      <c r="M216" s="13" t="s">
        <v>35</v>
      </c>
      <c r="N216" s="13" t="s">
        <v>36</v>
      </c>
      <c r="O216" s="13" t="s">
        <v>44</v>
      </c>
      <c r="P216" s="13" t="s">
        <v>56</v>
      </c>
      <c r="Q216" s="13" t="s">
        <v>45</v>
      </c>
      <c r="R216" s="13" t="s">
        <v>39</v>
      </c>
      <c r="S216" s="15">
        <v>1</v>
      </c>
      <c r="T216" s="13" t="s">
        <v>1886</v>
      </c>
      <c r="U216" s="16" t="s">
        <v>1887</v>
      </c>
      <c r="V216" s="17">
        <v>4947.87</v>
      </c>
      <c r="W216" s="18">
        <v>3647.42</v>
      </c>
      <c r="X216" s="18">
        <v>0</v>
      </c>
      <c r="Y216" s="18">
        <v>697</v>
      </c>
      <c r="Z216" s="18">
        <v>583.59</v>
      </c>
      <c r="AA216" s="18">
        <v>0</v>
      </c>
      <c r="AB216" s="18">
        <v>0</v>
      </c>
      <c r="AC216" s="18">
        <v>0</v>
      </c>
      <c r="AD216" s="18">
        <v>0</v>
      </c>
      <c r="AE216" s="18">
        <v>0</v>
      </c>
      <c r="AF216" s="18">
        <v>4928.01</v>
      </c>
    </row>
    <row r="217" spans="1:32" hidden="1" outlineLevel="2" x14ac:dyDescent="0.2">
      <c r="A217" s="13" t="s">
        <v>1888</v>
      </c>
      <c r="B217" s="13" t="s">
        <v>108</v>
      </c>
      <c r="C217" s="14" t="s">
        <v>43</v>
      </c>
      <c r="D217" s="13" t="s">
        <v>1889</v>
      </c>
      <c r="E217" s="13" t="s">
        <v>1890</v>
      </c>
      <c r="F217" s="13" t="s">
        <v>1891</v>
      </c>
      <c r="G217" s="13" t="s">
        <v>1892</v>
      </c>
      <c r="H217" s="13" t="s">
        <v>1893</v>
      </c>
      <c r="I217" s="13" t="str">
        <f t="shared" si="24"/>
        <v>05-2024</v>
      </c>
      <c r="J217" s="13" t="str">
        <f t="shared" si="25"/>
        <v>2024</v>
      </c>
      <c r="K217" s="13" t="s">
        <v>1894</v>
      </c>
      <c r="L217" s="13" t="s">
        <v>1895</v>
      </c>
      <c r="M217" s="13" t="s">
        <v>35</v>
      </c>
      <c r="N217" s="13" t="s">
        <v>36</v>
      </c>
      <c r="O217" s="13" t="s">
        <v>44</v>
      </c>
      <c r="P217" s="13" t="s">
        <v>58</v>
      </c>
      <c r="Q217" s="13" t="s">
        <v>45</v>
      </c>
      <c r="R217" s="13" t="s">
        <v>39</v>
      </c>
      <c r="S217" s="15">
        <v>1</v>
      </c>
      <c r="T217" s="13" t="s">
        <v>1896</v>
      </c>
      <c r="U217" s="16" t="s">
        <v>1897</v>
      </c>
      <c r="V217" s="17">
        <v>119.83</v>
      </c>
      <c r="W217" s="18">
        <v>119.83</v>
      </c>
      <c r="X217" s="18">
        <v>0</v>
      </c>
      <c r="Y217" s="18">
        <v>0</v>
      </c>
      <c r="Z217" s="18">
        <v>19.170000000000002</v>
      </c>
      <c r="AA217" s="18">
        <v>0</v>
      </c>
      <c r="AB217" s="18">
        <v>0</v>
      </c>
      <c r="AC217" s="18">
        <v>0</v>
      </c>
      <c r="AD217" s="18">
        <v>0</v>
      </c>
      <c r="AE217" s="18">
        <v>0</v>
      </c>
      <c r="AF217" s="18">
        <v>139</v>
      </c>
    </row>
    <row r="218" spans="1:32" hidden="1" outlineLevel="2" x14ac:dyDescent="0.2">
      <c r="A218" s="13" t="s">
        <v>1898</v>
      </c>
      <c r="B218" s="13" t="s">
        <v>108</v>
      </c>
      <c r="C218" s="14" t="s">
        <v>43</v>
      </c>
      <c r="D218" s="13" t="s">
        <v>34</v>
      </c>
      <c r="E218" s="13" t="s">
        <v>1899</v>
      </c>
      <c r="F218" s="13" t="s">
        <v>1899</v>
      </c>
      <c r="G218" s="13" t="s">
        <v>1900</v>
      </c>
      <c r="H218" s="13" t="s">
        <v>1901</v>
      </c>
      <c r="I218" s="13" t="str">
        <f t="shared" si="24"/>
        <v>05-2024</v>
      </c>
      <c r="J218" s="13" t="str">
        <f t="shared" si="25"/>
        <v>2024</v>
      </c>
      <c r="K218" s="13" t="s">
        <v>1902</v>
      </c>
      <c r="L218" s="13" t="s">
        <v>1903</v>
      </c>
      <c r="M218" s="13" t="s">
        <v>35</v>
      </c>
      <c r="N218" s="13" t="s">
        <v>36</v>
      </c>
      <c r="O218" s="13" t="s">
        <v>44</v>
      </c>
      <c r="P218" s="13" t="s">
        <v>58</v>
      </c>
      <c r="Q218" s="13" t="s">
        <v>45</v>
      </c>
      <c r="R218" s="13" t="s">
        <v>39</v>
      </c>
      <c r="S218" s="15">
        <v>1</v>
      </c>
      <c r="T218" s="13" t="s">
        <v>1904</v>
      </c>
      <c r="U218" s="16" t="s">
        <v>1905</v>
      </c>
      <c r="V218" s="17">
        <v>345.7</v>
      </c>
      <c r="W218" s="18">
        <v>345.7</v>
      </c>
      <c r="X218" s="18">
        <v>0</v>
      </c>
      <c r="Y218" s="18">
        <v>0</v>
      </c>
      <c r="Z218" s="18">
        <v>55.3</v>
      </c>
      <c r="AA218" s="18">
        <v>0</v>
      </c>
      <c r="AB218" s="18">
        <v>0</v>
      </c>
      <c r="AC218" s="18">
        <v>0</v>
      </c>
      <c r="AD218" s="18">
        <v>0</v>
      </c>
      <c r="AE218" s="18">
        <v>0</v>
      </c>
      <c r="AF218" s="18">
        <v>401</v>
      </c>
    </row>
    <row r="219" spans="1:32" hidden="1" outlineLevel="2" x14ac:dyDescent="0.2">
      <c r="A219" s="13" t="s">
        <v>1906</v>
      </c>
      <c r="B219" s="13" t="s">
        <v>108</v>
      </c>
      <c r="C219" s="14" t="s">
        <v>43</v>
      </c>
      <c r="D219" s="13" t="s">
        <v>34</v>
      </c>
      <c r="E219" s="13" t="s">
        <v>1907</v>
      </c>
      <c r="F219" s="13" t="s">
        <v>1907</v>
      </c>
      <c r="G219" s="13" t="s">
        <v>1908</v>
      </c>
      <c r="H219" s="13" t="s">
        <v>1909</v>
      </c>
      <c r="I219" s="13" t="str">
        <f t="shared" si="24"/>
        <v>05-2024</v>
      </c>
      <c r="J219" s="13" t="str">
        <f t="shared" si="25"/>
        <v>2024</v>
      </c>
      <c r="K219" s="13" t="s">
        <v>1902</v>
      </c>
      <c r="L219" s="13" t="s">
        <v>1903</v>
      </c>
      <c r="M219" s="13" t="s">
        <v>35</v>
      </c>
      <c r="N219" s="13" t="s">
        <v>36</v>
      </c>
      <c r="O219" s="13" t="s">
        <v>44</v>
      </c>
      <c r="P219" s="13" t="s">
        <v>58</v>
      </c>
      <c r="Q219" s="13" t="s">
        <v>45</v>
      </c>
      <c r="R219" s="13" t="s">
        <v>39</v>
      </c>
      <c r="S219" s="15">
        <v>1</v>
      </c>
      <c r="T219" s="13" t="s">
        <v>1910</v>
      </c>
      <c r="U219" s="16" t="s">
        <v>1911</v>
      </c>
      <c r="V219" s="17">
        <v>89.65</v>
      </c>
      <c r="W219" s="18">
        <v>89.65</v>
      </c>
      <c r="X219" s="18">
        <v>0</v>
      </c>
      <c r="Y219" s="18">
        <v>0</v>
      </c>
      <c r="Z219" s="18">
        <v>14.34</v>
      </c>
      <c r="AA219" s="18">
        <v>0</v>
      </c>
      <c r="AB219" s="18">
        <v>0</v>
      </c>
      <c r="AC219" s="18">
        <v>0</v>
      </c>
      <c r="AD219" s="18">
        <v>0</v>
      </c>
      <c r="AE219" s="18">
        <v>0</v>
      </c>
      <c r="AF219" s="18">
        <v>103.99000000000001</v>
      </c>
    </row>
    <row r="220" spans="1:32" hidden="1" outlineLevel="2" x14ac:dyDescent="0.2">
      <c r="A220" s="13" t="s">
        <v>1912</v>
      </c>
      <c r="B220" s="13" t="s">
        <v>108</v>
      </c>
      <c r="C220" s="14" t="s">
        <v>43</v>
      </c>
      <c r="D220" s="13" t="s">
        <v>34</v>
      </c>
      <c r="E220" s="13" t="s">
        <v>1913</v>
      </c>
      <c r="F220" s="13" t="s">
        <v>1913</v>
      </c>
      <c r="G220" s="13" t="s">
        <v>1914</v>
      </c>
      <c r="H220" s="13" t="s">
        <v>1915</v>
      </c>
      <c r="I220" s="13" t="str">
        <f t="shared" si="24"/>
        <v>05-2024</v>
      </c>
      <c r="J220" s="13" t="str">
        <f t="shared" si="25"/>
        <v>2024</v>
      </c>
      <c r="K220" s="13" t="s">
        <v>1902</v>
      </c>
      <c r="L220" s="13" t="s">
        <v>1903</v>
      </c>
      <c r="M220" s="13" t="s">
        <v>35</v>
      </c>
      <c r="N220" s="13" t="s">
        <v>36</v>
      </c>
      <c r="O220" s="13" t="s">
        <v>44</v>
      </c>
      <c r="P220" s="13" t="s">
        <v>58</v>
      </c>
      <c r="Q220" s="13" t="s">
        <v>45</v>
      </c>
      <c r="R220" s="13" t="s">
        <v>39</v>
      </c>
      <c r="S220" s="15">
        <v>1</v>
      </c>
      <c r="T220" s="13" t="s">
        <v>1916</v>
      </c>
      <c r="U220" s="16" t="s">
        <v>1917</v>
      </c>
      <c r="V220" s="17">
        <v>89.66</v>
      </c>
      <c r="W220" s="18">
        <v>89.66</v>
      </c>
      <c r="X220" s="18">
        <v>0</v>
      </c>
      <c r="Y220" s="18">
        <v>0</v>
      </c>
      <c r="Z220" s="18">
        <v>14.34</v>
      </c>
      <c r="AA220" s="18">
        <v>0</v>
      </c>
      <c r="AB220" s="18">
        <v>0</v>
      </c>
      <c r="AC220" s="18">
        <v>0</v>
      </c>
      <c r="AD220" s="18">
        <v>0</v>
      </c>
      <c r="AE220" s="18">
        <v>0</v>
      </c>
      <c r="AF220" s="18">
        <v>104</v>
      </c>
    </row>
    <row r="221" spans="1:32" hidden="1" outlineLevel="2" x14ac:dyDescent="0.2">
      <c r="A221" s="13" t="s">
        <v>1918</v>
      </c>
      <c r="B221" s="13" t="s">
        <v>108</v>
      </c>
      <c r="C221" s="14" t="s">
        <v>43</v>
      </c>
      <c r="D221" s="13" t="s">
        <v>211</v>
      </c>
      <c r="E221" s="13" t="s">
        <v>1919</v>
      </c>
      <c r="F221" s="13" t="s">
        <v>1920</v>
      </c>
      <c r="G221" s="13" t="s">
        <v>1921</v>
      </c>
      <c r="H221" s="13" t="s">
        <v>1922</v>
      </c>
      <c r="I221" s="13" t="str">
        <f t="shared" si="24"/>
        <v>05-2024</v>
      </c>
      <c r="J221" s="13" t="str">
        <f t="shared" si="25"/>
        <v>2024</v>
      </c>
      <c r="K221" s="13" t="s">
        <v>216</v>
      </c>
      <c r="L221" s="13" t="s">
        <v>217</v>
      </c>
      <c r="M221" s="13" t="s">
        <v>35</v>
      </c>
      <c r="N221" s="13" t="s">
        <v>36</v>
      </c>
      <c r="O221" s="13" t="s">
        <v>44</v>
      </c>
      <c r="P221" s="13" t="s">
        <v>56</v>
      </c>
      <c r="Q221" s="13" t="s">
        <v>45</v>
      </c>
      <c r="R221" s="13" t="s">
        <v>39</v>
      </c>
      <c r="S221" s="15">
        <v>1</v>
      </c>
      <c r="T221" s="13" t="s">
        <v>64</v>
      </c>
      <c r="U221" s="16" t="s">
        <v>1923</v>
      </c>
      <c r="V221" s="17">
        <v>225.86</v>
      </c>
      <c r="W221" s="18">
        <v>225.86</v>
      </c>
      <c r="X221" s="18">
        <v>0</v>
      </c>
      <c r="Y221" s="18">
        <v>0</v>
      </c>
      <c r="Z221" s="18">
        <v>36.14</v>
      </c>
      <c r="AA221" s="18">
        <v>0</v>
      </c>
      <c r="AB221" s="18">
        <v>0</v>
      </c>
      <c r="AC221" s="18">
        <v>0</v>
      </c>
      <c r="AD221" s="18">
        <v>0</v>
      </c>
      <c r="AE221" s="18">
        <v>0</v>
      </c>
      <c r="AF221" s="18">
        <v>262</v>
      </c>
    </row>
    <row r="222" spans="1:32" hidden="1" outlineLevel="2" x14ac:dyDescent="0.2">
      <c r="A222" s="13" t="s">
        <v>1924</v>
      </c>
      <c r="B222" s="13" t="s">
        <v>108</v>
      </c>
      <c r="C222" s="14" t="s">
        <v>43</v>
      </c>
      <c r="D222" s="13" t="s">
        <v>211</v>
      </c>
      <c r="E222" s="13" t="s">
        <v>1925</v>
      </c>
      <c r="F222" s="13" t="s">
        <v>1926</v>
      </c>
      <c r="G222" s="13" t="s">
        <v>1927</v>
      </c>
      <c r="H222" s="13" t="s">
        <v>1928</v>
      </c>
      <c r="I222" s="13" t="str">
        <f t="shared" si="24"/>
        <v>05-2024</v>
      </c>
      <c r="J222" s="13" t="str">
        <f t="shared" si="25"/>
        <v>2024</v>
      </c>
      <c r="K222" s="13" t="s">
        <v>216</v>
      </c>
      <c r="L222" s="13" t="s">
        <v>217</v>
      </c>
      <c r="M222" s="13" t="s">
        <v>35</v>
      </c>
      <c r="N222" s="13" t="s">
        <v>36</v>
      </c>
      <c r="O222" s="13" t="s">
        <v>44</v>
      </c>
      <c r="P222" s="13" t="s">
        <v>56</v>
      </c>
      <c r="Q222" s="13" t="s">
        <v>45</v>
      </c>
      <c r="R222" s="13" t="s">
        <v>39</v>
      </c>
      <c r="S222" s="15">
        <v>1</v>
      </c>
      <c r="T222" s="13" t="s">
        <v>64</v>
      </c>
      <c r="U222" s="16" t="s">
        <v>1929</v>
      </c>
      <c r="V222" s="17">
        <v>374.14</v>
      </c>
      <c r="W222" s="18">
        <v>374.14</v>
      </c>
      <c r="X222" s="18">
        <v>0</v>
      </c>
      <c r="Y222" s="18">
        <v>0</v>
      </c>
      <c r="Z222" s="18">
        <v>59.86</v>
      </c>
      <c r="AA222" s="18">
        <v>0</v>
      </c>
      <c r="AB222" s="18">
        <v>0</v>
      </c>
      <c r="AC222" s="18">
        <v>0</v>
      </c>
      <c r="AD222" s="18">
        <v>0</v>
      </c>
      <c r="AE222" s="18">
        <v>0</v>
      </c>
      <c r="AF222" s="18">
        <v>434</v>
      </c>
    </row>
    <row r="223" spans="1:32" hidden="1" outlineLevel="2" x14ac:dyDescent="0.2">
      <c r="A223" s="13" t="s">
        <v>1937</v>
      </c>
      <c r="B223" s="13" t="s">
        <v>108</v>
      </c>
      <c r="C223" s="14" t="s">
        <v>43</v>
      </c>
      <c r="D223" s="13" t="s">
        <v>371</v>
      </c>
      <c r="E223" s="13" t="s">
        <v>1938</v>
      </c>
      <c r="F223" s="13" t="s">
        <v>1939</v>
      </c>
      <c r="G223" s="13" t="s">
        <v>1940</v>
      </c>
      <c r="H223" s="13" t="s">
        <v>1941</v>
      </c>
      <c r="I223" s="13" t="str">
        <f t="shared" si="24"/>
        <v>05-2024</v>
      </c>
      <c r="J223" s="13" t="str">
        <f t="shared" si="25"/>
        <v>2024</v>
      </c>
      <c r="K223" s="13" t="s">
        <v>376</v>
      </c>
      <c r="L223" s="13" t="s">
        <v>377</v>
      </c>
      <c r="M223" s="13" t="s">
        <v>35</v>
      </c>
      <c r="N223" s="13" t="s">
        <v>36</v>
      </c>
      <c r="O223" s="13" t="s">
        <v>44</v>
      </c>
      <c r="P223" s="13" t="s">
        <v>46</v>
      </c>
      <c r="Q223" s="13" t="s">
        <v>45</v>
      </c>
      <c r="R223" s="13" t="s">
        <v>39</v>
      </c>
      <c r="S223" s="15">
        <v>1</v>
      </c>
      <c r="T223" s="13" t="s">
        <v>378</v>
      </c>
      <c r="U223" s="16" t="s">
        <v>1942</v>
      </c>
      <c r="V223" s="17">
        <v>216.3</v>
      </c>
      <c r="W223" s="18">
        <v>210.63</v>
      </c>
      <c r="X223" s="18">
        <v>0</v>
      </c>
      <c r="Y223" s="18">
        <v>0</v>
      </c>
      <c r="Z223" s="18">
        <v>33.700000000000003</v>
      </c>
      <c r="AA223" s="18">
        <v>5.6700000000000159</v>
      </c>
      <c r="AB223" s="18">
        <v>0</v>
      </c>
      <c r="AC223" s="18">
        <v>0</v>
      </c>
      <c r="AD223" s="18">
        <v>0</v>
      </c>
      <c r="AE223" s="18">
        <v>0</v>
      </c>
      <c r="AF223" s="18">
        <v>250</v>
      </c>
    </row>
    <row r="224" spans="1:32" hidden="1" outlineLevel="2" x14ac:dyDescent="0.2">
      <c r="A224" s="13" t="s">
        <v>1943</v>
      </c>
      <c r="B224" s="13" t="s">
        <v>108</v>
      </c>
      <c r="C224" s="14" t="s">
        <v>43</v>
      </c>
      <c r="D224" s="13" t="s">
        <v>371</v>
      </c>
      <c r="E224" s="13" t="s">
        <v>1944</v>
      </c>
      <c r="F224" s="13" t="s">
        <v>1945</v>
      </c>
      <c r="G224" s="13" t="s">
        <v>1946</v>
      </c>
      <c r="H224" s="13" t="s">
        <v>1947</v>
      </c>
      <c r="I224" s="13" t="str">
        <f t="shared" si="24"/>
        <v>05-2024</v>
      </c>
      <c r="J224" s="13" t="str">
        <f t="shared" si="25"/>
        <v>2024</v>
      </c>
      <c r="K224" s="13" t="s">
        <v>376</v>
      </c>
      <c r="L224" s="13" t="s">
        <v>377</v>
      </c>
      <c r="M224" s="13" t="s">
        <v>35</v>
      </c>
      <c r="N224" s="13" t="s">
        <v>36</v>
      </c>
      <c r="O224" s="13" t="s">
        <v>44</v>
      </c>
      <c r="P224" s="13" t="s">
        <v>58</v>
      </c>
      <c r="Q224" s="13" t="s">
        <v>45</v>
      </c>
      <c r="R224" s="13" t="s">
        <v>39</v>
      </c>
      <c r="S224" s="15">
        <v>1</v>
      </c>
      <c r="T224" s="13" t="s">
        <v>378</v>
      </c>
      <c r="U224" s="16" t="s">
        <v>1948</v>
      </c>
      <c r="V224" s="17">
        <v>259.56</v>
      </c>
      <c r="W224" s="18">
        <v>252.75</v>
      </c>
      <c r="X224" s="18">
        <v>0</v>
      </c>
      <c r="Y224" s="18">
        <v>0</v>
      </c>
      <c r="Z224" s="18">
        <v>40.44</v>
      </c>
      <c r="AA224" s="18">
        <v>6.8100000000000023</v>
      </c>
      <c r="AB224" s="18">
        <v>0</v>
      </c>
      <c r="AC224" s="18">
        <v>0</v>
      </c>
      <c r="AD224" s="18">
        <v>0</v>
      </c>
      <c r="AE224" s="18">
        <v>0</v>
      </c>
      <c r="AF224" s="18">
        <v>300</v>
      </c>
    </row>
    <row r="225" spans="1:32" hidden="1" outlineLevel="2" x14ac:dyDescent="0.2">
      <c r="A225" s="13" t="s">
        <v>1949</v>
      </c>
      <c r="B225" s="13" t="s">
        <v>108</v>
      </c>
      <c r="C225" s="14" t="s">
        <v>43</v>
      </c>
      <c r="D225" s="13" t="s">
        <v>1950</v>
      </c>
      <c r="E225" s="13" t="s">
        <v>1951</v>
      </c>
      <c r="F225" s="13" t="s">
        <v>1952</v>
      </c>
      <c r="G225" s="13" t="s">
        <v>1953</v>
      </c>
      <c r="H225" s="13" t="s">
        <v>1954</v>
      </c>
      <c r="I225" s="13" t="str">
        <f t="shared" si="24"/>
        <v>05-2024</v>
      </c>
      <c r="J225" s="13" t="str">
        <f t="shared" si="25"/>
        <v>2024</v>
      </c>
      <c r="K225" s="13" t="s">
        <v>1955</v>
      </c>
      <c r="L225" s="13" t="s">
        <v>1956</v>
      </c>
      <c r="M225" s="13" t="s">
        <v>35</v>
      </c>
      <c r="N225" s="13" t="s">
        <v>36</v>
      </c>
      <c r="O225" s="13" t="s">
        <v>44</v>
      </c>
      <c r="P225" s="13" t="s">
        <v>46</v>
      </c>
      <c r="Q225" s="13" t="s">
        <v>45</v>
      </c>
      <c r="R225" s="13" t="s">
        <v>39</v>
      </c>
      <c r="S225" s="15">
        <v>1</v>
      </c>
      <c r="T225" s="13" t="s">
        <v>1957</v>
      </c>
      <c r="U225" s="16" t="s">
        <v>1958</v>
      </c>
      <c r="V225" s="17">
        <v>605.74</v>
      </c>
      <c r="W225" s="18">
        <v>589.13</v>
      </c>
      <c r="X225" s="18">
        <v>0</v>
      </c>
      <c r="Y225" s="18">
        <v>0</v>
      </c>
      <c r="Z225" s="18">
        <v>94.26</v>
      </c>
      <c r="AA225" s="18">
        <v>16.610000000000014</v>
      </c>
      <c r="AB225" s="18">
        <v>0</v>
      </c>
      <c r="AC225" s="18">
        <v>0</v>
      </c>
      <c r="AD225" s="18">
        <v>0</v>
      </c>
      <c r="AE225" s="18">
        <v>0</v>
      </c>
      <c r="AF225" s="18">
        <v>700</v>
      </c>
    </row>
    <row r="226" spans="1:32" hidden="1" outlineLevel="2" x14ac:dyDescent="0.2">
      <c r="A226" s="13" t="s">
        <v>1959</v>
      </c>
      <c r="B226" s="13" t="s">
        <v>108</v>
      </c>
      <c r="C226" s="14" t="s">
        <v>43</v>
      </c>
      <c r="D226" s="13" t="s">
        <v>140</v>
      </c>
      <c r="E226" s="13" t="s">
        <v>1960</v>
      </c>
      <c r="F226" s="13" t="s">
        <v>1961</v>
      </c>
      <c r="G226" s="13" t="s">
        <v>1962</v>
      </c>
      <c r="H226" s="13" t="s">
        <v>1963</v>
      </c>
      <c r="I226" s="13" t="str">
        <f t="shared" si="24"/>
        <v>05-2024</v>
      </c>
      <c r="J226" s="13" t="str">
        <f t="shared" si="25"/>
        <v>2024</v>
      </c>
      <c r="K226" s="13" t="s">
        <v>63</v>
      </c>
      <c r="L226" s="13" t="s">
        <v>115</v>
      </c>
      <c r="M226" s="13" t="s">
        <v>35</v>
      </c>
      <c r="N226" s="13" t="s">
        <v>36</v>
      </c>
      <c r="O226" s="13" t="s">
        <v>44</v>
      </c>
      <c r="P226" s="13" t="s">
        <v>56</v>
      </c>
      <c r="Q226" s="13" t="s">
        <v>45</v>
      </c>
      <c r="R226" s="13" t="s">
        <v>39</v>
      </c>
      <c r="S226" s="15">
        <v>1</v>
      </c>
      <c r="T226" s="13" t="s">
        <v>400</v>
      </c>
      <c r="U226" s="16" t="s">
        <v>1964</v>
      </c>
      <c r="V226" s="17">
        <v>1116.9100000000001</v>
      </c>
      <c r="W226" s="18">
        <v>1091.82</v>
      </c>
      <c r="X226" s="18">
        <v>0</v>
      </c>
      <c r="Y226" s="18">
        <v>0</v>
      </c>
      <c r="Z226" s="18">
        <v>174.69</v>
      </c>
      <c r="AA226" s="18">
        <v>0</v>
      </c>
      <c r="AB226" s="18">
        <v>0</v>
      </c>
      <c r="AC226" s="18">
        <v>0</v>
      </c>
      <c r="AD226" s="18">
        <v>0</v>
      </c>
      <c r="AE226" s="18">
        <v>0</v>
      </c>
      <c r="AF226" s="18">
        <v>1266.5100000000002</v>
      </c>
    </row>
    <row r="227" spans="1:32" hidden="1" outlineLevel="2" x14ac:dyDescent="0.2">
      <c r="A227" s="13" t="s">
        <v>1965</v>
      </c>
      <c r="B227" s="13" t="s">
        <v>108</v>
      </c>
      <c r="C227" s="14" t="s">
        <v>43</v>
      </c>
      <c r="D227" s="13" t="s">
        <v>140</v>
      </c>
      <c r="E227" s="13" t="s">
        <v>1966</v>
      </c>
      <c r="F227" s="13" t="s">
        <v>1967</v>
      </c>
      <c r="G227" s="13" t="s">
        <v>1968</v>
      </c>
      <c r="H227" s="13" t="s">
        <v>1969</v>
      </c>
      <c r="I227" s="13" t="str">
        <f t="shared" si="24"/>
        <v>05-2024</v>
      </c>
      <c r="J227" s="13" t="str">
        <f t="shared" si="25"/>
        <v>2024</v>
      </c>
      <c r="K227" s="13" t="s">
        <v>63</v>
      </c>
      <c r="L227" s="13" t="s">
        <v>115</v>
      </c>
      <c r="M227" s="13" t="s">
        <v>35</v>
      </c>
      <c r="N227" s="13" t="s">
        <v>36</v>
      </c>
      <c r="O227" s="13" t="s">
        <v>44</v>
      </c>
      <c r="P227" s="13" t="s">
        <v>56</v>
      </c>
      <c r="Q227" s="75" t="s">
        <v>2183</v>
      </c>
      <c r="R227" s="13" t="s">
        <v>39</v>
      </c>
      <c r="S227" s="15">
        <v>1</v>
      </c>
      <c r="T227" s="13" t="s">
        <v>1970</v>
      </c>
      <c r="U227" s="16" t="s">
        <v>1971</v>
      </c>
      <c r="V227" s="17">
        <v>14991.36</v>
      </c>
      <c r="W227" s="18">
        <v>14991.36</v>
      </c>
      <c r="X227" s="18">
        <v>0</v>
      </c>
      <c r="Y227" s="18">
        <v>0</v>
      </c>
      <c r="Z227" s="18">
        <v>2398.62</v>
      </c>
      <c r="AA227" s="18">
        <v>0</v>
      </c>
      <c r="AB227" s="18">
        <v>0</v>
      </c>
      <c r="AC227" s="18">
        <v>0</v>
      </c>
      <c r="AD227" s="18">
        <v>0</v>
      </c>
      <c r="AE227" s="18">
        <v>0</v>
      </c>
      <c r="AF227" s="18">
        <v>17389.98</v>
      </c>
    </row>
    <row r="228" spans="1:32" hidden="1" outlineLevel="2" x14ac:dyDescent="0.2">
      <c r="A228" s="13" t="s">
        <v>1972</v>
      </c>
      <c r="B228" s="13" t="s">
        <v>108</v>
      </c>
      <c r="C228" s="14" t="s">
        <v>43</v>
      </c>
      <c r="D228" s="13" t="s">
        <v>139</v>
      </c>
      <c r="E228" s="13" t="s">
        <v>1973</v>
      </c>
      <c r="F228" s="13" t="s">
        <v>1974</v>
      </c>
      <c r="G228" s="13" t="s">
        <v>1975</v>
      </c>
      <c r="H228" s="13" t="s">
        <v>1976</v>
      </c>
      <c r="I228" s="13" t="str">
        <f t="shared" si="24"/>
        <v>05-2024</v>
      </c>
      <c r="J228" s="13" t="str">
        <f t="shared" si="25"/>
        <v>2024</v>
      </c>
      <c r="K228" s="13" t="s">
        <v>63</v>
      </c>
      <c r="L228" s="13" t="s">
        <v>115</v>
      </c>
      <c r="M228" s="13" t="s">
        <v>35</v>
      </c>
      <c r="N228" s="13" t="s">
        <v>36</v>
      </c>
      <c r="O228" s="13" t="s">
        <v>44</v>
      </c>
      <c r="P228" s="13" t="s">
        <v>56</v>
      </c>
      <c r="Q228" s="13" t="s">
        <v>45</v>
      </c>
      <c r="R228" s="13" t="s">
        <v>39</v>
      </c>
      <c r="S228" s="15">
        <v>1</v>
      </c>
      <c r="T228" s="13" t="s">
        <v>1977</v>
      </c>
      <c r="U228" s="16" t="s">
        <v>1978</v>
      </c>
      <c r="V228" s="17">
        <v>23683.62</v>
      </c>
      <c r="W228" s="18">
        <v>16201.72</v>
      </c>
      <c r="X228" s="18">
        <v>0</v>
      </c>
      <c r="Y228" s="18">
        <v>0</v>
      </c>
      <c r="Z228" s="18">
        <v>2592.2800000000002</v>
      </c>
      <c r="AA228" s="18">
        <v>0</v>
      </c>
      <c r="AB228" s="18">
        <v>0</v>
      </c>
      <c r="AC228" s="18">
        <v>0</v>
      </c>
      <c r="AD228" s="18">
        <v>0</v>
      </c>
      <c r="AE228" s="18">
        <v>0</v>
      </c>
      <c r="AF228" s="18">
        <v>18794</v>
      </c>
    </row>
    <row r="229" spans="1:32" hidden="1" outlineLevel="2" x14ac:dyDescent="0.2">
      <c r="A229" s="13" t="s">
        <v>1979</v>
      </c>
      <c r="B229" s="13" t="s">
        <v>108</v>
      </c>
      <c r="C229" s="14" t="s">
        <v>43</v>
      </c>
      <c r="D229" s="13" t="s">
        <v>1980</v>
      </c>
      <c r="E229" s="13" t="s">
        <v>1981</v>
      </c>
      <c r="F229" s="13" t="s">
        <v>1982</v>
      </c>
      <c r="G229" s="13" t="s">
        <v>1983</v>
      </c>
      <c r="H229" s="13" t="s">
        <v>1984</v>
      </c>
      <c r="I229" s="13" t="str">
        <f t="shared" si="24"/>
        <v>05-2024</v>
      </c>
      <c r="J229" s="13" t="str">
        <f t="shared" si="25"/>
        <v>2024</v>
      </c>
      <c r="K229" s="13" t="s">
        <v>1985</v>
      </c>
      <c r="L229" s="13" t="s">
        <v>1986</v>
      </c>
      <c r="M229" s="13" t="s">
        <v>35</v>
      </c>
      <c r="N229" s="13" t="s">
        <v>36</v>
      </c>
      <c r="O229" s="13" t="s">
        <v>44</v>
      </c>
      <c r="P229" s="13" t="s">
        <v>46</v>
      </c>
      <c r="Q229" s="13" t="s">
        <v>45</v>
      </c>
      <c r="R229" s="13" t="s">
        <v>39</v>
      </c>
      <c r="S229" s="15">
        <v>1</v>
      </c>
      <c r="T229" s="13" t="s">
        <v>1987</v>
      </c>
      <c r="U229" s="16" t="s">
        <v>1988</v>
      </c>
      <c r="V229" s="17">
        <v>865.07</v>
      </c>
      <c r="W229" s="18">
        <v>843.31</v>
      </c>
      <c r="X229" s="18">
        <v>0</v>
      </c>
      <c r="Y229" s="18">
        <v>0</v>
      </c>
      <c r="Z229" s="18">
        <v>134.93</v>
      </c>
      <c r="AA229" s="18">
        <v>21.760000000000105</v>
      </c>
      <c r="AB229" s="18">
        <v>0</v>
      </c>
      <c r="AC229" s="18">
        <v>0</v>
      </c>
      <c r="AD229" s="18">
        <v>0</v>
      </c>
      <c r="AE229" s="18">
        <v>0</v>
      </c>
      <c r="AF229" s="18">
        <v>1000</v>
      </c>
    </row>
    <row r="230" spans="1:32" hidden="1" outlineLevel="2" x14ac:dyDescent="0.2">
      <c r="A230" s="13" t="s">
        <v>1989</v>
      </c>
      <c r="B230" s="13" t="s">
        <v>108</v>
      </c>
      <c r="C230" s="14" t="s">
        <v>43</v>
      </c>
      <c r="D230" s="13" t="s">
        <v>68</v>
      </c>
      <c r="E230" s="13" t="s">
        <v>1990</v>
      </c>
      <c r="F230" s="13" t="s">
        <v>1991</v>
      </c>
      <c r="G230" s="13" t="s">
        <v>1992</v>
      </c>
      <c r="H230" s="13" t="s">
        <v>1993</v>
      </c>
      <c r="I230" s="13" t="str">
        <f t="shared" si="24"/>
        <v>05-2024</v>
      </c>
      <c r="J230" s="13" t="str">
        <f t="shared" si="25"/>
        <v>2024</v>
      </c>
      <c r="K230" s="13" t="s">
        <v>69</v>
      </c>
      <c r="L230" s="13" t="s">
        <v>111</v>
      </c>
      <c r="M230" s="13" t="s">
        <v>35</v>
      </c>
      <c r="N230" s="13" t="s">
        <v>36</v>
      </c>
      <c r="O230" s="13" t="s">
        <v>44</v>
      </c>
      <c r="P230" s="13" t="s">
        <v>56</v>
      </c>
      <c r="Q230" s="13" t="s">
        <v>45</v>
      </c>
      <c r="R230" s="13" t="s">
        <v>39</v>
      </c>
      <c r="S230" s="15">
        <v>1</v>
      </c>
      <c r="T230" s="13" t="s">
        <v>70</v>
      </c>
      <c r="U230" s="16" t="s">
        <v>1994</v>
      </c>
      <c r="V230" s="17">
        <v>204.31</v>
      </c>
      <c r="W230" s="18">
        <v>204.31</v>
      </c>
      <c r="X230" s="18">
        <v>0</v>
      </c>
      <c r="Y230" s="18">
        <v>0</v>
      </c>
      <c r="Z230" s="18">
        <v>32.69</v>
      </c>
      <c r="AA230" s="18">
        <v>0</v>
      </c>
      <c r="AB230" s="18">
        <v>0</v>
      </c>
      <c r="AC230" s="18">
        <v>0</v>
      </c>
      <c r="AD230" s="18">
        <v>0</v>
      </c>
      <c r="AE230" s="18">
        <v>0</v>
      </c>
      <c r="AF230" s="18">
        <v>237</v>
      </c>
    </row>
    <row r="231" spans="1:32" hidden="1" outlineLevel="2" x14ac:dyDescent="0.2">
      <c r="A231" s="13" t="s">
        <v>1995</v>
      </c>
      <c r="B231" s="13" t="s">
        <v>108</v>
      </c>
      <c r="C231" s="14" t="s">
        <v>43</v>
      </c>
      <c r="D231" s="13" t="s">
        <v>83</v>
      </c>
      <c r="E231" s="13" t="s">
        <v>1996</v>
      </c>
      <c r="F231" s="13" t="s">
        <v>1997</v>
      </c>
      <c r="G231" s="13" t="s">
        <v>1998</v>
      </c>
      <c r="H231" s="13" t="s">
        <v>1999</v>
      </c>
      <c r="I231" s="13" t="str">
        <f t="shared" si="24"/>
        <v>05-2024</v>
      </c>
      <c r="J231" s="13" t="str">
        <f t="shared" si="25"/>
        <v>2024</v>
      </c>
      <c r="K231" s="13" t="s">
        <v>2000</v>
      </c>
      <c r="L231" s="13" t="s">
        <v>2001</v>
      </c>
      <c r="M231" s="13" t="s">
        <v>35</v>
      </c>
      <c r="N231" s="13" t="s">
        <v>36</v>
      </c>
      <c r="O231" s="13" t="s">
        <v>44</v>
      </c>
      <c r="P231" s="13" t="s">
        <v>58</v>
      </c>
      <c r="Q231" s="13" t="s">
        <v>45</v>
      </c>
      <c r="R231" s="13" t="s">
        <v>39</v>
      </c>
      <c r="S231" s="15">
        <v>1</v>
      </c>
      <c r="T231" s="13" t="s">
        <v>2002</v>
      </c>
      <c r="U231" s="16" t="s">
        <v>2003</v>
      </c>
      <c r="V231" s="17">
        <v>525.86</v>
      </c>
      <c r="W231" s="18">
        <v>525.86</v>
      </c>
      <c r="X231" s="18">
        <v>0</v>
      </c>
      <c r="Y231" s="18">
        <v>0</v>
      </c>
      <c r="Z231" s="18">
        <v>84.14</v>
      </c>
      <c r="AA231" s="18">
        <v>0</v>
      </c>
      <c r="AB231" s="18">
        <v>0</v>
      </c>
      <c r="AC231" s="18">
        <v>0</v>
      </c>
      <c r="AD231" s="18">
        <v>0</v>
      </c>
      <c r="AE231" s="18">
        <v>0</v>
      </c>
      <c r="AF231" s="18">
        <v>610</v>
      </c>
    </row>
    <row r="232" spans="1:32" hidden="1" outlineLevel="2" x14ac:dyDescent="0.2">
      <c r="A232" s="13" t="s">
        <v>2004</v>
      </c>
      <c r="B232" s="13" t="s">
        <v>108</v>
      </c>
      <c r="C232" s="14" t="s">
        <v>43</v>
      </c>
      <c r="D232" s="13" t="s">
        <v>2005</v>
      </c>
      <c r="E232" s="13" t="s">
        <v>2006</v>
      </c>
      <c r="F232" s="13" t="s">
        <v>2007</v>
      </c>
      <c r="G232" s="13" t="s">
        <v>2008</v>
      </c>
      <c r="H232" s="13" t="s">
        <v>2009</v>
      </c>
      <c r="I232" s="13" t="str">
        <f t="shared" si="24"/>
        <v>05-2024</v>
      </c>
      <c r="J232" s="13" t="str">
        <f t="shared" si="25"/>
        <v>2024</v>
      </c>
      <c r="K232" s="13" t="s">
        <v>2010</v>
      </c>
      <c r="L232" s="13" t="s">
        <v>2011</v>
      </c>
      <c r="M232" s="13" t="s">
        <v>35</v>
      </c>
      <c r="N232" s="13" t="s">
        <v>36</v>
      </c>
      <c r="O232" s="13" t="s">
        <v>44</v>
      </c>
      <c r="P232" s="13" t="s">
        <v>46</v>
      </c>
      <c r="Q232" s="13" t="s">
        <v>45</v>
      </c>
      <c r="R232" s="13" t="s">
        <v>39</v>
      </c>
      <c r="S232" s="15">
        <v>1</v>
      </c>
      <c r="T232" s="13" t="s">
        <v>2012</v>
      </c>
      <c r="U232" s="16" t="s">
        <v>2013</v>
      </c>
      <c r="V232" s="17">
        <v>346.13</v>
      </c>
      <c r="W232" s="18">
        <v>336.69</v>
      </c>
      <c r="X232" s="18">
        <v>0</v>
      </c>
      <c r="Y232" s="18">
        <v>0</v>
      </c>
      <c r="Z232" s="18">
        <v>53.87</v>
      </c>
      <c r="AA232" s="18">
        <v>9.4399999999999977</v>
      </c>
      <c r="AB232" s="18">
        <v>0</v>
      </c>
      <c r="AC232" s="18">
        <v>0</v>
      </c>
      <c r="AD232" s="18">
        <v>0</v>
      </c>
      <c r="AE232" s="18">
        <v>0</v>
      </c>
      <c r="AF232" s="18">
        <v>400</v>
      </c>
    </row>
    <row r="233" spans="1:32" hidden="1" outlineLevel="2" x14ac:dyDescent="0.2">
      <c r="A233" s="13" t="s">
        <v>2014</v>
      </c>
      <c r="B233" s="13" t="s">
        <v>108</v>
      </c>
      <c r="C233" s="14" t="s">
        <v>43</v>
      </c>
      <c r="D233" s="13" t="s">
        <v>676</v>
      </c>
      <c r="E233" s="13" t="s">
        <v>2015</v>
      </c>
      <c r="F233" s="13" t="s">
        <v>2016</v>
      </c>
      <c r="G233" s="13" t="s">
        <v>2017</v>
      </c>
      <c r="H233" s="13" t="s">
        <v>2018</v>
      </c>
      <c r="I233" s="13" t="str">
        <f t="shared" si="24"/>
        <v>05-2024</v>
      </c>
      <c r="J233" s="13" t="str">
        <f t="shared" si="25"/>
        <v>2024</v>
      </c>
      <c r="K233" s="13" t="s">
        <v>681</v>
      </c>
      <c r="L233" s="13" t="s">
        <v>682</v>
      </c>
      <c r="M233" s="13" t="s">
        <v>35</v>
      </c>
      <c r="N233" s="13" t="s">
        <v>36</v>
      </c>
      <c r="O233" s="13" t="s">
        <v>44</v>
      </c>
      <c r="P233" s="13" t="s">
        <v>56</v>
      </c>
      <c r="Q233" s="13" t="s">
        <v>45</v>
      </c>
      <c r="R233" s="13" t="s">
        <v>39</v>
      </c>
      <c r="S233" s="15">
        <v>1</v>
      </c>
      <c r="T233" s="13" t="s">
        <v>2019</v>
      </c>
      <c r="U233" s="16" t="s">
        <v>2020</v>
      </c>
      <c r="V233" s="17">
        <v>1395.74</v>
      </c>
      <c r="W233" s="18">
        <v>1388.13</v>
      </c>
      <c r="X233" s="18">
        <v>0</v>
      </c>
      <c r="Y233" s="18">
        <v>6.28</v>
      </c>
      <c r="Z233" s="18">
        <v>222.1</v>
      </c>
      <c r="AA233" s="18">
        <v>1.33</v>
      </c>
      <c r="AB233" s="18">
        <v>0</v>
      </c>
      <c r="AC233" s="18">
        <v>0</v>
      </c>
      <c r="AD233" s="18">
        <v>0</v>
      </c>
      <c r="AE233" s="18">
        <v>0</v>
      </c>
      <c r="AF233" s="18">
        <v>1617.84</v>
      </c>
    </row>
    <row r="234" spans="1:32" hidden="1" outlineLevel="2" x14ac:dyDescent="0.2">
      <c r="A234" s="13" t="s">
        <v>2021</v>
      </c>
      <c r="B234" s="13" t="s">
        <v>108</v>
      </c>
      <c r="C234" s="14" t="s">
        <v>43</v>
      </c>
      <c r="D234" s="13" t="s">
        <v>2022</v>
      </c>
      <c r="E234" s="13" t="s">
        <v>2023</v>
      </c>
      <c r="F234" s="13" t="s">
        <v>2024</v>
      </c>
      <c r="G234" s="13" t="s">
        <v>2025</v>
      </c>
      <c r="H234" s="13" t="s">
        <v>2026</v>
      </c>
      <c r="I234" s="13" t="str">
        <f t="shared" si="24"/>
        <v>05-2024</v>
      </c>
      <c r="J234" s="13" t="str">
        <f t="shared" si="25"/>
        <v>2024</v>
      </c>
      <c r="K234" s="13" t="s">
        <v>1426</v>
      </c>
      <c r="L234" s="13" t="s">
        <v>1427</v>
      </c>
      <c r="M234" s="13" t="s">
        <v>35</v>
      </c>
      <c r="N234" s="13" t="s">
        <v>36</v>
      </c>
      <c r="O234" s="13" t="s">
        <v>44</v>
      </c>
      <c r="P234" s="13" t="s">
        <v>46</v>
      </c>
      <c r="Q234" s="13" t="s">
        <v>45</v>
      </c>
      <c r="R234" s="13" t="s">
        <v>39</v>
      </c>
      <c r="S234" s="15">
        <v>1</v>
      </c>
      <c r="T234" s="13" t="s">
        <v>2027</v>
      </c>
      <c r="U234" s="16" t="s">
        <v>2028</v>
      </c>
      <c r="V234" s="17">
        <v>3102.59</v>
      </c>
      <c r="W234" s="18">
        <v>2482.0700000000002</v>
      </c>
      <c r="X234" s="18">
        <v>0</v>
      </c>
      <c r="Y234" s="18">
        <v>0</v>
      </c>
      <c r="Z234" s="18">
        <v>397.13</v>
      </c>
      <c r="AA234" s="18">
        <v>0</v>
      </c>
      <c r="AB234" s="18">
        <v>0</v>
      </c>
      <c r="AC234" s="18">
        <v>0</v>
      </c>
      <c r="AD234" s="18">
        <v>0</v>
      </c>
      <c r="AE234" s="18">
        <v>0</v>
      </c>
      <c r="AF234" s="18">
        <v>2879.2000000000003</v>
      </c>
    </row>
    <row r="235" spans="1:32" hidden="1" outlineLevel="2" x14ac:dyDescent="0.2">
      <c r="A235" s="13" t="s">
        <v>2029</v>
      </c>
      <c r="B235" s="13" t="s">
        <v>108</v>
      </c>
      <c r="C235" s="14" t="s">
        <v>43</v>
      </c>
      <c r="D235" s="13" t="s">
        <v>2022</v>
      </c>
      <c r="E235" s="13" t="s">
        <v>2030</v>
      </c>
      <c r="F235" s="13" t="s">
        <v>2031</v>
      </c>
      <c r="G235" s="13" t="s">
        <v>2032</v>
      </c>
      <c r="H235" s="13" t="s">
        <v>2033</v>
      </c>
      <c r="I235" s="13" t="str">
        <f t="shared" si="24"/>
        <v>05-2024</v>
      </c>
      <c r="J235" s="13" t="str">
        <f t="shared" si="25"/>
        <v>2024</v>
      </c>
      <c r="K235" s="13" t="s">
        <v>1426</v>
      </c>
      <c r="L235" s="13" t="s">
        <v>1427</v>
      </c>
      <c r="M235" s="13" t="s">
        <v>35</v>
      </c>
      <c r="N235" s="13" t="s">
        <v>36</v>
      </c>
      <c r="O235" s="13" t="s">
        <v>44</v>
      </c>
      <c r="P235" s="13" t="s">
        <v>46</v>
      </c>
      <c r="Q235" s="13" t="s">
        <v>45</v>
      </c>
      <c r="R235" s="13" t="s">
        <v>39</v>
      </c>
      <c r="S235" s="15">
        <v>1</v>
      </c>
      <c r="T235" s="13" t="s">
        <v>2034</v>
      </c>
      <c r="U235" s="16" t="s">
        <v>2035</v>
      </c>
      <c r="V235" s="17">
        <v>731.9</v>
      </c>
      <c r="W235" s="18">
        <v>585.52</v>
      </c>
      <c r="X235" s="18">
        <v>0</v>
      </c>
      <c r="Y235" s="18">
        <v>0</v>
      </c>
      <c r="Z235" s="18">
        <v>93.68</v>
      </c>
      <c r="AA235" s="18">
        <v>0</v>
      </c>
      <c r="AB235" s="18">
        <v>0</v>
      </c>
      <c r="AC235" s="18">
        <v>0</v>
      </c>
      <c r="AD235" s="18">
        <v>0</v>
      </c>
      <c r="AE235" s="18">
        <v>0</v>
      </c>
      <c r="AF235" s="18">
        <v>679.2</v>
      </c>
    </row>
    <row r="236" spans="1:32" hidden="1" outlineLevel="2" x14ac:dyDescent="0.2">
      <c r="A236" s="13" t="s">
        <v>2036</v>
      </c>
      <c r="B236" s="13" t="s">
        <v>108</v>
      </c>
      <c r="C236" s="14" t="s">
        <v>43</v>
      </c>
      <c r="D236" s="13" t="s">
        <v>2037</v>
      </c>
      <c r="E236" s="13" t="s">
        <v>2038</v>
      </c>
      <c r="F236" s="13" t="s">
        <v>2039</v>
      </c>
      <c r="G236" s="13" t="s">
        <v>2040</v>
      </c>
      <c r="H236" s="13" t="s">
        <v>2041</v>
      </c>
      <c r="I236" s="13" t="str">
        <f t="shared" si="24"/>
        <v>05-2024</v>
      </c>
      <c r="J236" s="13" t="str">
        <f t="shared" si="25"/>
        <v>2024</v>
      </c>
      <c r="K236" s="13" t="s">
        <v>2042</v>
      </c>
      <c r="L236" s="13" t="s">
        <v>2043</v>
      </c>
      <c r="M236" s="13" t="s">
        <v>35</v>
      </c>
      <c r="N236" s="13" t="s">
        <v>36</v>
      </c>
      <c r="O236" s="13" t="s">
        <v>44</v>
      </c>
      <c r="P236" s="13" t="s">
        <v>58</v>
      </c>
      <c r="Q236" s="13" t="s">
        <v>45</v>
      </c>
      <c r="R236" s="13" t="s">
        <v>39</v>
      </c>
      <c r="S236" s="15">
        <v>1</v>
      </c>
      <c r="T236" s="13" t="s">
        <v>2044</v>
      </c>
      <c r="U236" s="16" t="s">
        <v>2045</v>
      </c>
      <c r="V236" s="17">
        <v>991.38</v>
      </c>
      <c r="W236" s="18">
        <v>991.38</v>
      </c>
      <c r="X236" s="18">
        <v>0</v>
      </c>
      <c r="Y236" s="18">
        <v>0</v>
      </c>
      <c r="Z236" s="18">
        <v>158.62</v>
      </c>
      <c r="AA236" s="18">
        <v>0</v>
      </c>
      <c r="AB236" s="18">
        <v>0</v>
      </c>
      <c r="AC236" s="18">
        <v>0</v>
      </c>
      <c r="AD236" s="18">
        <v>0</v>
      </c>
      <c r="AE236" s="18">
        <v>0</v>
      </c>
      <c r="AF236" s="18">
        <v>1150</v>
      </c>
    </row>
    <row r="237" spans="1:32" hidden="1" outlineLevel="2" x14ac:dyDescent="0.2">
      <c r="A237" s="13" t="s">
        <v>2046</v>
      </c>
      <c r="B237" s="13" t="s">
        <v>108</v>
      </c>
      <c r="C237" s="14" t="s">
        <v>43</v>
      </c>
      <c r="D237" s="13" t="s">
        <v>34</v>
      </c>
      <c r="E237" s="13" t="s">
        <v>2047</v>
      </c>
      <c r="F237" s="13" t="s">
        <v>2047</v>
      </c>
      <c r="G237" s="13" t="s">
        <v>2048</v>
      </c>
      <c r="H237" s="13" t="s">
        <v>2049</v>
      </c>
      <c r="I237" s="13" t="str">
        <f t="shared" si="24"/>
        <v>05-2024</v>
      </c>
      <c r="J237" s="13" t="str">
        <f t="shared" si="25"/>
        <v>2024</v>
      </c>
      <c r="K237" s="13" t="s">
        <v>2050</v>
      </c>
      <c r="L237" s="13" t="s">
        <v>2051</v>
      </c>
      <c r="M237" s="13" t="s">
        <v>35</v>
      </c>
      <c r="N237" s="13" t="s">
        <v>36</v>
      </c>
      <c r="O237" s="13" t="s">
        <v>44</v>
      </c>
      <c r="P237" s="13" t="s">
        <v>58</v>
      </c>
      <c r="Q237" s="13" t="s">
        <v>45</v>
      </c>
      <c r="R237" s="13" t="s">
        <v>39</v>
      </c>
      <c r="S237" s="15">
        <v>1</v>
      </c>
      <c r="T237" s="13" t="s">
        <v>2052</v>
      </c>
      <c r="U237" s="16" t="s">
        <v>2053</v>
      </c>
      <c r="V237" s="17">
        <v>543.1</v>
      </c>
      <c r="W237" s="18">
        <v>543.1</v>
      </c>
      <c r="X237" s="18">
        <v>0</v>
      </c>
      <c r="Y237" s="18">
        <v>0</v>
      </c>
      <c r="Z237" s="18">
        <v>86.9</v>
      </c>
      <c r="AA237" s="18">
        <v>0</v>
      </c>
      <c r="AB237" s="18">
        <v>0</v>
      </c>
      <c r="AC237" s="18">
        <v>0</v>
      </c>
      <c r="AD237" s="18">
        <v>0</v>
      </c>
      <c r="AE237" s="18">
        <v>0</v>
      </c>
      <c r="AF237" s="18">
        <v>630</v>
      </c>
    </row>
    <row r="238" spans="1:32" hidden="1" outlineLevel="2" x14ac:dyDescent="0.2">
      <c r="A238" s="13" t="s">
        <v>2054</v>
      </c>
      <c r="B238" s="13" t="s">
        <v>108</v>
      </c>
      <c r="C238" s="14" t="s">
        <v>43</v>
      </c>
      <c r="D238" s="13" t="s">
        <v>86</v>
      </c>
      <c r="E238" s="13" t="s">
        <v>2055</v>
      </c>
      <c r="F238" s="13" t="s">
        <v>2056</v>
      </c>
      <c r="G238" s="13" t="s">
        <v>2057</v>
      </c>
      <c r="H238" s="13" t="s">
        <v>2058</v>
      </c>
      <c r="I238" s="13" t="str">
        <f t="shared" si="24"/>
        <v>05-2024</v>
      </c>
      <c r="J238" s="13" t="str">
        <f t="shared" si="25"/>
        <v>2024</v>
      </c>
      <c r="K238" s="13" t="s">
        <v>2059</v>
      </c>
      <c r="L238" s="13" t="s">
        <v>2060</v>
      </c>
      <c r="M238" s="13" t="s">
        <v>35</v>
      </c>
      <c r="N238" s="13" t="s">
        <v>36</v>
      </c>
      <c r="O238" s="13" t="s">
        <v>44</v>
      </c>
      <c r="P238" s="13" t="s">
        <v>56</v>
      </c>
      <c r="Q238" s="13" t="s">
        <v>45</v>
      </c>
      <c r="R238" s="13" t="s">
        <v>39</v>
      </c>
      <c r="S238" s="15">
        <v>1</v>
      </c>
      <c r="T238" s="13" t="s">
        <v>2061</v>
      </c>
      <c r="U238" s="16" t="s">
        <v>2062</v>
      </c>
      <c r="V238" s="17">
        <v>3480.19</v>
      </c>
      <c r="W238" s="18">
        <v>3480.19</v>
      </c>
      <c r="X238" s="18">
        <v>0</v>
      </c>
      <c r="Y238" s="18">
        <v>0</v>
      </c>
      <c r="Z238" s="18">
        <v>556.83000000000004</v>
      </c>
      <c r="AA238" s="18">
        <v>0</v>
      </c>
      <c r="AB238" s="18">
        <v>0</v>
      </c>
      <c r="AC238" s="18">
        <v>0</v>
      </c>
      <c r="AD238" s="18">
        <v>0</v>
      </c>
      <c r="AE238" s="18">
        <v>0</v>
      </c>
      <c r="AF238" s="18">
        <v>4037.02</v>
      </c>
    </row>
    <row r="239" spans="1:32" hidden="1" outlineLevel="2" x14ac:dyDescent="0.2">
      <c r="A239" s="13" t="s">
        <v>2063</v>
      </c>
      <c r="B239" s="13" t="s">
        <v>108</v>
      </c>
      <c r="C239" s="14" t="s">
        <v>43</v>
      </c>
      <c r="D239" s="13" t="s">
        <v>2005</v>
      </c>
      <c r="E239" s="13" t="s">
        <v>2064</v>
      </c>
      <c r="F239" s="13" t="s">
        <v>2065</v>
      </c>
      <c r="G239" s="13" t="s">
        <v>2066</v>
      </c>
      <c r="H239" s="13" t="s">
        <v>2067</v>
      </c>
      <c r="I239" s="13" t="str">
        <f t="shared" ref="I239:I248" si="26">MID(H239,6,2)&amp;"-"&amp;LEFT(H239,4)</f>
        <v>05-2024</v>
      </c>
      <c r="J239" s="13" t="str">
        <f t="shared" ref="J239:J248" si="27">LEFT(H239,4)</f>
        <v>2024</v>
      </c>
      <c r="K239" s="13" t="s">
        <v>2068</v>
      </c>
      <c r="L239" s="13" t="s">
        <v>2069</v>
      </c>
      <c r="M239" s="13" t="s">
        <v>35</v>
      </c>
      <c r="N239" s="13" t="s">
        <v>36</v>
      </c>
      <c r="O239" s="13" t="s">
        <v>44</v>
      </c>
      <c r="P239" s="13" t="s">
        <v>58</v>
      </c>
      <c r="Q239" s="13" t="s">
        <v>45</v>
      </c>
      <c r="R239" s="13" t="s">
        <v>39</v>
      </c>
      <c r="S239" s="15">
        <v>1</v>
      </c>
      <c r="T239" s="13" t="s">
        <v>1380</v>
      </c>
      <c r="U239" s="16" t="s">
        <v>2070</v>
      </c>
      <c r="V239" s="17">
        <v>202.56</v>
      </c>
      <c r="W239" s="18">
        <v>197.13</v>
      </c>
      <c r="X239" s="18">
        <v>0</v>
      </c>
      <c r="Y239" s="18">
        <v>0</v>
      </c>
      <c r="Z239" s="18">
        <v>31.54</v>
      </c>
      <c r="AA239" s="18">
        <v>5.4300000000000068</v>
      </c>
      <c r="AB239" s="18">
        <v>0</v>
      </c>
      <c r="AC239" s="18">
        <v>0</v>
      </c>
      <c r="AD239" s="18">
        <v>0</v>
      </c>
      <c r="AE239" s="18">
        <v>0</v>
      </c>
      <c r="AF239" s="18">
        <v>234.1</v>
      </c>
    </row>
    <row r="240" spans="1:32" hidden="1" outlineLevel="2" x14ac:dyDescent="0.2">
      <c r="A240" s="13" t="s">
        <v>2071</v>
      </c>
      <c r="B240" s="13" t="s">
        <v>108</v>
      </c>
      <c r="C240" s="14" t="s">
        <v>43</v>
      </c>
      <c r="D240" s="13" t="s">
        <v>1487</v>
      </c>
      <c r="E240" s="13" t="s">
        <v>2072</v>
      </c>
      <c r="F240" s="13" t="s">
        <v>2073</v>
      </c>
      <c r="G240" s="13" t="s">
        <v>2074</v>
      </c>
      <c r="H240" s="13" t="s">
        <v>2075</v>
      </c>
      <c r="I240" s="13" t="str">
        <f t="shared" si="26"/>
        <v>05-2024</v>
      </c>
      <c r="J240" s="13" t="str">
        <f t="shared" si="27"/>
        <v>2024</v>
      </c>
      <c r="K240" s="13" t="s">
        <v>1492</v>
      </c>
      <c r="L240" s="13" t="s">
        <v>1493</v>
      </c>
      <c r="M240" s="13" t="s">
        <v>35</v>
      </c>
      <c r="N240" s="13" t="s">
        <v>36</v>
      </c>
      <c r="O240" s="13" t="s">
        <v>44</v>
      </c>
      <c r="P240" s="13" t="s">
        <v>46</v>
      </c>
      <c r="Q240" s="13" t="s">
        <v>45</v>
      </c>
      <c r="R240" s="13" t="s">
        <v>39</v>
      </c>
      <c r="S240" s="15">
        <v>1</v>
      </c>
      <c r="T240" s="13" t="s">
        <v>693</v>
      </c>
      <c r="U240" s="16" t="s">
        <v>2076</v>
      </c>
      <c r="V240" s="17">
        <v>346.17</v>
      </c>
      <c r="W240" s="18">
        <v>336.44</v>
      </c>
      <c r="X240" s="18">
        <v>0</v>
      </c>
      <c r="Y240" s="18">
        <v>0</v>
      </c>
      <c r="Z240" s="18">
        <v>53.83</v>
      </c>
      <c r="AA240" s="18">
        <v>9.7300000000000182</v>
      </c>
      <c r="AB240" s="18">
        <v>0</v>
      </c>
      <c r="AC240" s="18">
        <v>0</v>
      </c>
      <c r="AD240" s="18">
        <v>0</v>
      </c>
      <c r="AE240" s="18">
        <v>0</v>
      </c>
      <c r="AF240" s="18">
        <v>400</v>
      </c>
    </row>
    <row r="241" spans="1:32" hidden="1" outlineLevel="2" x14ac:dyDescent="0.2">
      <c r="A241" s="13" t="s">
        <v>2077</v>
      </c>
      <c r="B241" s="13" t="s">
        <v>108</v>
      </c>
      <c r="C241" s="14" t="s">
        <v>43</v>
      </c>
      <c r="D241" s="13" t="s">
        <v>1487</v>
      </c>
      <c r="E241" s="13" t="s">
        <v>2078</v>
      </c>
      <c r="F241" s="13" t="s">
        <v>2079</v>
      </c>
      <c r="G241" s="13" t="s">
        <v>2080</v>
      </c>
      <c r="H241" s="13" t="s">
        <v>2081</v>
      </c>
      <c r="I241" s="13" t="str">
        <f t="shared" si="26"/>
        <v>05-2024</v>
      </c>
      <c r="J241" s="13" t="str">
        <f t="shared" si="27"/>
        <v>2024</v>
      </c>
      <c r="K241" s="13" t="s">
        <v>1492</v>
      </c>
      <c r="L241" s="13" t="s">
        <v>1493</v>
      </c>
      <c r="M241" s="13" t="s">
        <v>35</v>
      </c>
      <c r="N241" s="13" t="s">
        <v>36</v>
      </c>
      <c r="O241" s="13" t="s">
        <v>44</v>
      </c>
      <c r="P241" s="13" t="s">
        <v>46</v>
      </c>
      <c r="Q241" s="13" t="s">
        <v>45</v>
      </c>
      <c r="R241" s="13" t="s">
        <v>39</v>
      </c>
      <c r="S241" s="15">
        <v>1</v>
      </c>
      <c r="T241" s="13" t="s">
        <v>693</v>
      </c>
      <c r="U241" s="16" t="s">
        <v>2082</v>
      </c>
      <c r="V241" s="17">
        <v>432.71</v>
      </c>
      <c r="W241" s="18">
        <v>420.56</v>
      </c>
      <c r="X241" s="18">
        <v>0</v>
      </c>
      <c r="Y241" s="18">
        <v>0</v>
      </c>
      <c r="Z241" s="18">
        <v>67.290000000000006</v>
      </c>
      <c r="AA241" s="18">
        <v>12.149999999999977</v>
      </c>
      <c r="AB241" s="18">
        <v>0</v>
      </c>
      <c r="AC241" s="18">
        <v>0</v>
      </c>
      <c r="AD241" s="18">
        <v>0</v>
      </c>
      <c r="AE241" s="18">
        <v>0</v>
      </c>
      <c r="AF241" s="18">
        <v>500</v>
      </c>
    </row>
    <row r="242" spans="1:32" hidden="1" outlineLevel="2" x14ac:dyDescent="0.2">
      <c r="A242" s="13" t="s">
        <v>2083</v>
      </c>
      <c r="B242" s="13" t="s">
        <v>108</v>
      </c>
      <c r="C242" s="14" t="s">
        <v>43</v>
      </c>
      <c r="D242" s="13" t="s">
        <v>2084</v>
      </c>
      <c r="E242" s="13" t="s">
        <v>2085</v>
      </c>
      <c r="F242" s="13" t="s">
        <v>2086</v>
      </c>
      <c r="G242" s="13" t="s">
        <v>2087</v>
      </c>
      <c r="H242" s="13" t="s">
        <v>2088</v>
      </c>
      <c r="I242" s="13" t="str">
        <f t="shared" si="26"/>
        <v>05-2024</v>
      </c>
      <c r="J242" s="13" t="str">
        <f t="shared" si="27"/>
        <v>2024</v>
      </c>
      <c r="K242" s="13" t="s">
        <v>2089</v>
      </c>
      <c r="L242" s="13" t="s">
        <v>2090</v>
      </c>
      <c r="M242" s="13" t="s">
        <v>35</v>
      </c>
      <c r="N242" s="13" t="s">
        <v>36</v>
      </c>
      <c r="O242" s="13" t="s">
        <v>44</v>
      </c>
      <c r="P242" s="13" t="s">
        <v>56</v>
      </c>
      <c r="Q242" s="13" t="s">
        <v>45</v>
      </c>
      <c r="R242" s="13" t="s">
        <v>39</v>
      </c>
      <c r="S242" s="15">
        <v>1</v>
      </c>
      <c r="T242" s="13" t="s">
        <v>2091</v>
      </c>
      <c r="U242" s="16" t="s">
        <v>2092</v>
      </c>
      <c r="V242" s="17">
        <v>742.62</v>
      </c>
      <c r="W242" s="18">
        <v>719.63</v>
      </c>
      <c r="X242" s="18">
        <v>0</v>
      </c>
      <c r="Y242" s="18">
        <v>0</v>
      </c>
      <c r="Z242" s="18">
        <v>115.14</v>
      </c>
      <c r="AA242" s="18">
        <v>22.990000000000009</v>
      </c>
      <c r="AB242" s="18">
        <v>0</v>
      </c>
      <c r="AC242" s="18">
        <v>0</v>
      </c>
      <c r="AD242" s="18">
        <v>0</v>
      </c>
      <c r="AE242" s="18">
        <v>0</v>
      </c>
      <c r="AF242" s="18">
        <v>857.76</v>
      </c>
    </row>
    <row r="243" spans="1:32" hidden="1" outlineLevel="2" x14ac:dyDescent="0.2">
      <c r="A243" s="13" t="s">
        <v>2093</v>
      </c>
      <c r="B243" s="13" t="s">
        <v>108</v>
      </c>
      <c r="C243" s="14" t="s">
        <v>43</v>
      </c>
      <c r="D243" s="13" t="s">
        <v>100</v>
      </c>
      <c r="E243" s="13" t="s">
        <v>2094</v>
      </c>
      <c r="F243" s="13" t="s">
        <v>2095</v>
      </c>
      <c r="G243" s="13" t="s">
        <v>2096</v>
      </c>
      <c r="H243" s="13" t="s">
        <v>2097</v>
      </c>
      <c r="I243" s="13" t="str">
        <f t="shared" si="26"/>
        <v>05-2024</v>
      </c>
      <c r="J243" s="13" t="str">
        <f t="shared" si="27"/>
        <v>2024</v>
      </c>
      <c r="K243" s="13" t="s">
        <v>101</v>
      </c>
      <c r="L243" s="13" t="s">
        <v>123</v>
      </c>
      <c r="M243" s="13" t="s">
        <v>35</v>
      </c>
      <c r="N243" s="13" t="s">
        <v>36</v>
      </c>
      <c r="O243" s="13" t="s">
        <v>44</v>
      </c>
      <c r="P243" s="13" t="s">
        <v>56</v>
      </c>
      <c r="Q243" s="13" t="s">
        <v>45</v>
      </c>
      <c r="R243" s="13" t="s">
        <v>39</v>
      </c>
      <c r="S243" s="15">
        <v>1</v>
      </c>
      <c r="T243" s="13" t="s">
        <v>2098</v>
      </c>
      <c r="U243" s="16" t="s">
        <v>2099</v>
      </c>
      <c r="V243" s="17">
        <v>5328.45</v>
      </c>
      <c r="W243" s="18">
        <v>4444.5200000000004</v>
      </c>
      <c r="X243" s="18">
        <v>0</v>
      </c>
      <c r="Y243" s="18">
        <v>0</v>
      </c>
      <c r="Z243" s="18">
        <v>711.13</v>
      </c>
      <c r="AA243" s="18">
        <v>0</v>
      </c>
      <c r="AB243" s="18">
        <v>0</v>
      </c>
      <c r="AC243" s="18">
        <v>0</v>
      </c>
      <c r="AD243" s="18">
        <v>0</v>
      </c>
      <c r="AE243" s="18">
        <v>0</v>
      </c>
      <c r="AF243" s="18">
        <v>5155.6500000000005</v>
      </c>
    </row>
    <row r="244" spans="1:32" hidden="1" outlineLevel="2" x14ac:dyDescent="0.2">
      <c r="A244" s="13" t="s">
        <v>2100</v>
      </c>
      <c r="B244" s="13" t="s">
        <v>108</v>
      </c>
      <c r="C244" s="14" t="s">
        <v>43</v>
      </c>
      <c r="D244" s="13" t="s">
        <v>2101</v>
      </c>
      <c r="E244" s="13" t="s">
        <v>2102</v>
      </c>
      <c r="F244" s="13" t="s">
        <v>2103</v>
      </c>
      <c r="G244" s="13" t="s">
        <v>2104</v>
      </c>
      <c r="H244" s="13" t="s">
        <v>2105</v>
      </c>
      <c r="I244" s="13" t="str">
        <f t="shared" si="26"/>
        <v>05-2024</v>
      </c>
      <c r="J244" s="13" t="str">
        <f t="shared" si="27"/>
        <v>2024</v>
      </c>
      <c r="K244" s="13" t="s">
        <v>2106</v>
      </c>
      <c r="L244" s="13" t="s">
        <v>2107</v>
      </c>
      <c r="M244" s="13" t="s">
        <v>35</v>
      </c>
      <c r="N244" s="13" t="s">
        <v>36</v>
      </c>
      <c r="O244" s="13" t="s">
        <v>44</v>
      </c>
      <c r="P244" s="13" t="s">
        <v>58</v>
      </c>
      <c r="Q244" s="13" t="s">
        <v>45</v>
      </c>
      <c r="R244" s="13" t="s">
        <v>39</v>
      </c>
      <c r="S244" s="15">
        <v>1</v>
      </c>
      <c r="T244" s="13" t="s">
        <v>2108</v>
      </c>
      <c r="U244" s="16" t="s">
        <v>2109</v>
      </c>
      <c r="V244" s="17">
        <v>106.9</v>
      </c>
      <c r="W244" s="18">
        <v>106.9</v>
      </c>
      <c r="X244" s="18">
        <v>0</v>
      </c>
      <c r="Y244" s="18">
        <v>0</v>
      </c>
      <c r="Z244" s="18">
        <v>17.100000000000001</v>
      </c>
      <c r="AA244" s="18">
        <v>0</v>
      </c>
      <c r="AB244" s="18">
        <v>0</v>
      </c>
      <c r="AC244" s="18">
        <v>0</v>
      </c>
      <c r="AD244" s="18">
        <v>0</v>
      </c>
      <c r="AE244" s="18">
        <v>0</v>
      </c>
      <c r="AF244" s="18">
        <v>124</v>
      </c>
    </row>
    <row r="245" spans="1:32" hidden="1" outlineLevel="2" x14ac:dyDescent="0.2">
      <c r="A245" s="13" t="s">
        <v>2110</v>
      </c>
      <c r="B245" s="13" t="s">
        <v>108</v>
      </c>
      <c r="C245" s="14" t="s">
        <v>43</v>
      </c>
      <c r="D245" s="13" t="s">
        <v>464</v>
      </c>
      <c r="E245" s="13" t="s">
        <v>2111</v>
      </c>
      <c r="F245" s="13" t="s">
        <v>2112</v>
      </c>
      <c r="G245" s="13" t="s">
        <v>2113</v>
      </c>
      <c r="H245" s="13" t="s">
        <v>2114</v>
      </c>
      <c r="I245" s="13" t="str">
        <f t="shared" si="26"/>
        <v>05-2024</v>
      </c>
      <c r="J245" s="13" t="str">
        <f t="shared" si="27"/>
        <v>2024</v>
      </c>
      <c r="K245" s="13" t="s">
        <v>116</v>
      </c>
      <c r="L245" s="13" t="s">
        <v>125</v>
      </c>
      <c r="M245" s="13" t="s">
        <v>35</v>
      </c>
      <c r="N245" s="13" t="s">
        <v>36</v>
      </c>
      <c r="O245" s="13" t="s">
        <v>51</v>
      </c>
      <c r="P245" s="13" t="s">
        <v>52</v>
      </c>
      <c r="Q245" s="13" t="s">
        <v>45</v>
      </c>
      <c r="R245" s="13" t="s">
        <v>39</v>
      </c>
      <c r="S245" s="15">
        <v>1</v>
      </c>
      <c r="T245" s="13" t="s">
        <v>117</v>
      </c>
      <c r="U245" s="16" t="s">
        <v>118</v>
      </c>
      <c r="V245" s="17">
        <v>585.76</v>
      </c>
      <c r="W245" s="18">
        <v>516.37</v>
      </c>
      <c r="X245" s="18">
        <v>0</v>
      </c>
      <c r="Y245" s="18">
        <v>0</v>
      </c>
      <c r="Z245" s="18">
        <v>82.62</v>
      </c>
      <c r="AA245" s="18">
        <v>0</v>
      </c>
      <c r="AB245" s="18">
        <v>0</v>
      </c>
      <c r="AC245" s="18">
        <v>0</v>
      </c>
      <c r="AD245" s="18">
        <v>0</v>
      </c>
      <c r="AE245" s="18">
        <v>0</v>
      </c>
      <c r="AF245" s="18">
        <v>598.99</v>
      </c>
    </row>
    <row r="246" spans="1:32" hidden="1" outlineLevel="2" x14ac:dyDescent="0.2">
      <c r="A246" s="13" t="s">
        <v>2115</v>
      </c>
      <c r="B246" s="13" t="s">
        <v>108</v>
      </c>
      <c r="C246" s="14" t="s">
        <v>43</v>
      </c>
      <c r="D246" s="13" t="s">
        <v>2116</v>
      </c>
      <c r="E246" s="13" t="s">
        <v>2117</v>
      </c>
      <c r="F246" s="13" t="s">
        <v>2118</v>
      </c>
      <c r="G246" s="13" t="s">
        <v>2119</v>
      </c>
      <c r="H246" s="13" t="s">
        <v>2120</v>
      </c>
      <c r="I246" s="13" t="str">
        <f t="shared" si="26"/>
        <v>05-2024</v>
      </c>
      <c r="J246" s="13" t="str">
        <f t="shared" si="27"/>
        <v>2024</v>
      </c>
      <c r="K246" s="13" t="s">
        <v>2121</v>
      </c>
      <c r="L246" s="13" t="s">
        <v>2122</v>
      </c>
      <c r="M246" s="13" t="s">
        <v>35</v>
      </c>
      <c r="N246" s="13" t="s">
        <v>36</v>
      </c>
      <c r="O246" s="13" t="s">
        <v>44</v>
      </c>
      <c r="P246" s="13" t="s">
        <v>46</v>
      </c>
      <c r="Q246" s="13" t="s">
        <v>45</v>
      </c>
      <c r="R246" s="13" t="s">
        <v>39</v>
      </c>
      <c r="S246" s="15">
        <v>1</v>
      </c>
      <c r="T246" s="13" t="s">
        <v>2123</v>
      </c>
      <c r="U246" s="16" t="s">
        <v>2124</v>
      </c>
      <c r="V246" s="17">
        <v>293.97000000000003</v>
      </c>
      <c r="W246" s="18">
        <v>293.97000000000003</v>
      </c>
      <c r="X246" s="18">
        <v>0</v>
      </c>
      <c r="Y246" s="18">
        <v>0</v>
      </c>
      <c r="Z246" s="18">
        <v>47.04</v>
      </c>
      <c r="AA246" s="18">
        <v>0</v>
      </c>
      <c r="AB246" s="18">
        <v>0</v>
      </c>
      <c r="AC246" s="18">
        <v>0</v>
      </c>
      <c r="AD246" s="18">
        <v>0</v>
      </c>
      <c r="AE246" s="18">
        <v>0</v>
      </c>
      <c r="AF246" s="18">
        <v>341.01000000000005</v>
      </c>
    </row>
    <row r="247" spans="1:32" hidden="1" outlineLevel="2" x14ac:dyDescent="0.2">
      <c r="A247" s="13" t="s">
        <v>2125</v>
      </c>
      <c r="B247" s="13" t="s">
        <v>108</v>
      </c>
      <c r="C247" s="14" t="s">
        <v>43</v>
      </c>
      <c r="D247" s="13" t="s">
        <v>2116</v>
      </c>
      <c r="E247" s="13" t="s">
        <v>2126</v>
      </c>
      <c r="F247" s="13" t="s">
        <v>2127</v>
      </c>
      <c r="G247" s="13" t="s">
        <v>2128</v>
      </c>
      <c r="H247" s="13" t="s">
        <v>2129</v>
      </c>
      <c r="I247" s="13" t="str">
        <f t="shared" si="26"/>
        <v>05-2024</v>
      </c>
      <c r="J247" s="13" t="str">
        <f t="shared" si="27"/>
        <v>2024</v>
      </c>
      <c r="K247" s="13" t="s">
        <v>2121</v>
      </c>
      <c r="L247" s="13" t="s">
        <v>2122</v>
      </c>
      <c r="M247" s="13" t="s">
        <v>35</v>
      </c>
      <c r="N247" s="13" t="s">
        <v>36</v>
      </c>
      <c r="O247" s="13" t="s">
        <v>44</v>
      </c>
      <c r="P247" s="13" t="s">
        <v>56</v>
      </c>
      <c r="Q247" s="13" t="s">
        <v>45</v>
      </c>
      <c r="R247" s="13" t="s">
        <v>39</v>
      </c>
      <c r="S247" s="15">
        <v>1</v>
      </c>
      <c r="T247" s="13" t="s">
        <v>2130</v>
      </c>
      <c r="U247" s="16" t="s">
        <v>2131</v>
      </c>
      <c r="V247" s="17">
        <v>270.01</v>
      </c>
      <c r="W247" s="18">
        <v>70.69</v>
      </c>
      <c r="X247" s="18">
        <v>0</v>
      </c>
      <c r="Y247" s="18">
        <v>212</v>
      </c>
      <c r="Z247" s="18">
        <v>11.31</v>
      </c>
      <c r="AA247" s="18">
        <v>0</v>
      </c>
      <c r="AB247" s="18">
        <v>0</v>
      </c>
      <c r="AC247" s="18">
        <v>0</v>
      </c>
      <c r="AD247" s="18">
        <v>0</v>
      </c>
      <c r="AE247" s="18">
        <v>0</v>
      </c>
      <c r="AF247" s="18">
        <v>294</v>
      </c>
    </row>
    <row r="248" spans="1:32" hidden="1" outlineLevel="2" x14ac:dyDescent="0.2">
      <c r="A248" s="13" t="s">
        <v>2132</v>
      </c>
      <c r="B248" s="13" t="s">
        <v>108</v>
      </c>
      <c r="C248" s="14" t="s">
        <v>43</v>
      </c>
      <c r="D248" s="13" t="s">
        <v>2133</v>
      </c>
      <c r="E248" s="13" t="s">
        <v>2134</v>
      </c>
      <c r="F248" s="13" t="s">
        <v>2135</v>
      </c>
      <c r="G248" s="13" t="s">
        <v>2136</v>
      </c>
      <c r="H248" s="13" t="s">
        <v>2137</v>
      </c>
      <c r="I248" s="13" t="str">
        <f t="shared" si="26"/>
        <v>05-2024</v>
      </c>
      <c r="J248" s="13" t="str">
        <f t="shared" si="27"/>
        <v>2024</v>
      </c>
      <c r="K248" s="13" t="s">
        <v>2138</v>
      </c>
      <c r="L248" s="13" t="s">
        <v>2139</v>
      </c>
      <c r="M248" s="13" t="s">
        <v>35</v>
      </c>
      <c r="N248" s="13" t="s">
        <v>36</v>
      </c>
      <c r="O248" s="13" t="s">
        <v>44</v>
      </c>
      <c r="P248" s="13" t="s">
        <v>58</v>
      </c>
      <c r="Q248" s="13" t="s">
        <v>45</v>
      </c>
      <c r="R248" s="13" t="s">
        <v>39</v>
      </c>
      <c r="S248" s="15">
        <v>1</v>
      </c>
      <c r="T248" s="13" t="s">
        <v>2140</v>
      </c>
      <c r="U248" s="16" t="s">
        <v>2141</v>
      </c>
      <c r="V248" s="17">
        <v>6800.87</v>
      </c>
      <c r="W248" s="18">
        <v>6800.87</v>
      </c>
      <c r="X248" s="18">
        <v>0</v>
      </c>
      <c r="Y248" s="18">
        <v>0</v>
      </c>
      <c r="Z248" s="18">
        <v>1088.1400000000001</v>
      </c>
      <c r="AA248" s="18">
        <v>0</v>
      </c>
      <c r="AB248" s="18">
        <v>0</v>
      </c>
      <c r="AC248" s="18">
        <v>0</v>
      </c>
      <c r="AD248" s="18">
        <v>0</v>
      </c>
      <c r="AE248" s="18">
        <v>0</v>
      </c>
      <c r="AF248" s="18">
        <v>7889.01</v>
      </c>
    </row>
    <row r="249" spans="1:32" hidden="1" outlineLevel="2" x14ac:dyDescent="0.2">
      <c r="A249" s="13" t="s">
        <v>2176</v>
      </c>
      <c r="B249" s="13" t="s">
        <v>38</v>
      </c>
      <c r="C249" s="14" t="s">
        <v>43</v>
      </c>
      <c r="D249" s="13" t="s">
        <v>38</v>
      </c>
      <c r="E249" s="13" t="s">
        <v>38</v>
      </c>
      <c r="F249" s="19" t="s">
        <v>2177</v>
      </c>
      <c r="G249" s="13" t="s">
        <v>38</v>
      </c>
      <c r="H249" s="20">
        <v>45425</v>
      </c>
      <c r="I249" s="13" t="str">
        <f>TEXT(MONTH(H249),"00")&amp;"-"&amp;YEAR(H249)</f>
        <v>05-2024</v>
      </c>
      <c r="J249" s="19">
        <f>YEAR(H249)</f>
        <v>2024</v>
      </c>
      <c r="K249" s="13" t="s">
        <v>475</v>
      </c>
      <c r="L249" s="13" t="s">
        <v>476</v>
      </c>
      <c r="M249" s="13" t="s">
        <v>35</v>
      </c>
      <c r="N249" s="13" t="s">
        <v>36</v>
      </c>
      <c r="O249" s="13" t="s">
        <v>38</v>
      </c>
      <c r="P249" s="19" t="s">
        <v>56</v>
      </c>
      <c r="Q249" s="13" t="s">
        <v>38</v>
      </c>
      <c r="R249" s="13" t="s">
        <v>1190</v>
      </c>
      <c r="S249" s="15">
        <v>16.866</v>
      </c>
      <c r="T249" s="19" t="s">
        <v>480</v>
      </c>
      <c r="U249" s="16">
        <v>15.99</v>
      </c>
      <c r="V249" s="17">
        <f>ROUND(U249*S249,2)</f>
        <v>269.69</v>
      </c>
      <c r="W249" s="18">
        <f>V249</f>
        <v>269.69</v>
      </c>
      <c r="X249" s="18">
        <v>0</v>
      </c>
      <c r="Y249" s="18">
        <v>0</v>
      </c>
      <c r="Z249" s="18">
        <f>ROUND(W249*0.16,2)</f>
        <v>43.15</v>
      </c>
      <c r="AA249" s="18">
        <v>0</v>
      </c>
      <c r="AB249" s="18">
        <v>0</v>
      </c>
      <c r="AC249" s="18">
        <v>0</v>
      </c>
      <c r="AD249" s="18">
        <v>0</v>
      </c>
      <c r="AE249" s="18">
        <v>0</v>
      </c>
      <c r="AF249" s="18">
        <f>W249-X249+Y249+Z249+AA249-AB249-AC249+AD249-AE249</f>
        <v>312.83999999999997</v>
      </c>
    </row>
    <row r="250" spans="1:32" outlineLevel="1" collapsed="1" x14ac:dyDescent="0.2">
      <c r="C250" s="78"/>
      <c r="F250" s="79"/>
      <c r="H250" s="80"/>
      <c r="I250" s="12" t="s">
        <v>2198</v>
      </c>
      <c r="J250" s="79"/>
      <c r="P250" s="79"/>
      <c r="S250" s="81"/>
      <c r="T250" s="79"/>
      <c r="U250" s="82"/>
      <c r="V250" s="83"/>
      <c r="W250" s="84">
        <f t="shared" ref="W250:AF250" si="28">SUBTOTAL(9,W169:W249)</f>
        <v>80161.739999999991</v>
      </c>
      <c r="X250" s="84">
        <f t="shared" si="28"/>
        <v>0</v>
      </c>
      <c r="Y250" s="84">
        <f t="shared" si="28"/>
        <v>1567.16</v>
      </c>
      <c r="Z250" s="84">
        <f t="shared" si="28"/>
        <v>12825.880000000003</v>
      </c>
      <c r="AA250" s="84">
        <f t="shared" si="28"/>
        <v>182.95000000000002</v>
      </c>
      <c r="AB250" s="85">
        <f t="shared" si="28"/>
        <v>3.9</v>
      </c>
      <c r="AC250" s="84">
        <f t="shared" si="28"/>
        <v>0</v>
      </c>
      <c r="AD250" s="84">
        <f t="shared" si="28"/>
        <v>0</v>
      </c>
      <c r="AE250" s="84">
        <f t="shared" si="28"/>
        <v>0</v>
      </c>
      <c r="AF250" s="84">
        <f t="shared" si="28"/>
        <v>94733.829999999987</v>
      </c>
    </row>
    <row r="251" spans="1:32" x14ac:dyDescent="0.2">
      <c r="C251" s="78"/>
      <c r="F251" s="79"/>
      <c r="H251" s="80"/>
      <c r="I251" s="12" t="s">
        <v>2199</v>
      </c>
      <c r="J251" s="79"/>
      <c r="P251" s="79"/>
      <c r="S251" s="81"/>
      <c r="T251" s="79"/>
      <c r="U251" s="82"/>
      <c r="V251" s="83"/>
      <c r="W251" s="84">
        <f t="shared" ref="W251:AF251" si="29">SUBTOTAL(9,W3:W249)</f>
        <v>200650.52000000014</v>
      </c>
      <c r="X251" s="84">
        <f t="shared" si="29"/>
        <v>0</v>
      </c>
      <c r="Y251" s="84">
        <f t="shared" si="29"/>
        <v>6874.82</v>
      </c>
      <c r="Z251" s="84">
        <f t="shared" si="29"/>
        <v>32104.200000000008</v>
      </c>
      <c r="AA251" s="84">
        <f t="shared" si="29"/>
        <v>257.98</v>
      </c>
      <c r="AB251" s="84">
        <f t="shared" si="29"/>
        <v>12.520000000000001</v>
      </c>
      <c r="AC251" s="84">
        <f t="shared" si="29"/>
        <v>3.16</v>
      </c>
      <c r="AD251" s="84">
        <f t="shared" si="29"/>
        <v>0</v>
      </c>
      <c r="AE251" s="84">
        <f t="shared" si="29"/>
        <v>0</v>
      </c>
      <c r="AF251" s="84">
        <f t="shared" si="29"/>
        <v>239871.84000000005</v>
      </c>
    </row>
  </sheetData>
  <sortState xmlns:xlrd2="http://schemas.microsoft.com/office/spreadsheetml/2017/richdata2" ref="A3:AF111">
    <sortCondition ref="J3:J111"/>
    <sortCondition ref="I3:I111"/>
    <sortCondition ref="K3:K111"/>
    <sortCondition descending="1" ref="C3:C111"/>
  </sortState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03909-02D2-42EC-AD52-A17C23F2E3DA}">
  <dimension ref="A1:N49"/>
  <sheetViews>
    <sheetView workbookViewId="0">
      <pane ySplit="2" topLeftCell="A18" activePane="bottomLeft" state="frozen"/>
      <selection pane="bottomLeft" activeCell="D47" sqref="D47"/>
    </sheetView>
  </sheetViews>
  <sheetFormatPr baseColWidth="10" defaultRowHeight="12.75" x14ac:dyDescent="0.2"/>
  <cols>
    <col min="1" max="1" width="3.7109375" bestFit="1" customWidth="1"/>
    <col min="2" max="2" width="10.42578125" bestFit="1" customWidth="1"/>
    <col min="3" max="3" width="10.42578125" customWidth="1"/>
    <col min="8" max="8" width="12.5703125" bestFit="1" customWidth="1"/>
    <col min="12" max="12" width="23.28515625" bestFit="1" customWidth="1"/>
    <col min="13" max="14" width="10.42578125" bestFit="1" customWidth="1"/>
  </cols>
  <sheetData>
    <row r="1" spans="1:14" x14ac:dyDescent="0.2">
      <c r="A1" s="347" t="s">
        <v>2427</v>
      </c>
      <c r="B1" s="347" t="s">
        <v>2428</v>
      </c>
      <c r="C1" s="348" t="s">
        <v>2438</v>
      </c>
      <c r="D1" s="92" t="s">
        <v>2429</v>
      </c>
      <c r="E1" s="92"/>
      <c r="F1" s="93" t="s">
        <v>2435</v>
      </c>
      <c r="G1" s="93"/>
      <c r="H1" s="93"/>
      <c r="I1" s="347" t="s">
        <v>2443</v>
      </c>
    </row>
    <row r="2" spans="1:14" x14ac:dyDescent="0.2">
      <c r="A2" s="347"/>
      <c r="B2" s="347"/>
      <c r="C2" s="348"/>
      <c r="D2" s="91" t="s">
        <v>2430</v>
      </c>
      <c r="E2" s="91" t="s">
        <v>2431</v>
      </c>
      <c r="F2" s="94" t="s">
        <v>2436</v>
      </c>
      <c r="G2" s="94" t="s">
        <v>2444</v>
      </c>
      <c r="H2" s="94" t="s">
        <v>2437</v>
      </c>
      <c r="I2" s="347"/>
      <c r="L2" s="41" t="s">
        <v>2432</v>
      </c>
      <c r="M2" s="41" t="s">
        <v>2433</v>
      </c>
      <c r="N2" s="41" t="s">
        <v>3799</v>
      </c>
    </row>
    <row r="3" spans="1:14" x14ac:dyDescent="0.2">
      <c r="A3" s="95">
        <v>0</v>
      </c>
      <c r="B3" s="101">
        <v>45298</v>
      </c>
      <c r="C3" s="101"/>
      <c r="D3" s="96"/>
      <c r="E3" s="96"/>
      <c r="F3" s="95"/>
      <c r="G3" s="95"/>
      <c r="H3" s="95"/>
      <c r="L3" t="s">
        <v>2434</v>
      </c>
      <c r="M3" s="90">
        <v>45369</v>
      </c>
      <c r="N3" s="90">
        <v>45497</v>
      </c>
    </row>
    <row r="4" spans="1:14" x14ac:dyDescent="0.2">
      <c r="A4" s="95">
        <v>0</v>
      </c>
      <c r="B4" s="101">
        <v>45305</v>
      </c>
      <c r="C4" s="101"/>
      <c r="D4" s="96"/>
      <c r="E4" s="96"/>
      <c r="F4" s="95"/>
      <c r="G4" s="95"/>
      <c r="H4" s="95"/>
      <c r="L4" t="s">
        <v>3798</v>
      </c>
      <c r="M4" s="90">
        <v>45519</v>
      </c>
      <c r="N4" s="90"/>
    </row>
    <row r="5" spans="1:14" x14ac:dyDescent="0.2">
      <c r="A5" s="95">
        <v>0</v>
      </c>
      <c r="B5" s="101">
        <v>45312</v>
      </c>
      <c r="C5" s="101"/>
      <c r="D5" s="96"/>
      <c r="E5" s="96"/>
      <c r="F5" s="95"/>
      <c r="G5" s="95"/>
      <c r="H5" s="95"/>
      <c r="L5" t="s">
        <v>6160</v>
      </c>
      <c r="M5" s="90">
        <v>45566</v>
      </c>
    </row>
    <row r="6" spans="1:14" x14ac:dyDescent="0.2">
      <c r="A6" s="95">
        <v>0</v>
      </c>
      <c r="B6" s="101">
        <v>45319</v>
      </c>
      <c r="C6" s="101"/>
      <c r="D6" s="96"/>
      <c r="E6" s="96"/>
      <c r="F6" s="95"/>
      <c r="G6" s="95"/>
      <c r="H6" s="95"/>
    </row>
    <row r="7" spans="1:14" x14ac:dyDescent="0.2">
      <c r="A7" s="95">
        <v>0</v>
      </c>
      <c r="B7" s="101">
        <v>45326</v>
      </c>
      <c r="C7" s="101"/>
      <c r="D7" s="96"/>
      <c r="E7" s="96"/>
      <c r="F7" s="95"/>
      <c r="G7" s="95"/>
      <c r="H7" s="95"/>
    </row>
    <row r="8" spans="1:14" x14ac:dyDescent="0.2">
      <c r="A8" s="95">
        <v>0</v>
      </c>
      <c r="B8" s="101">
        <v>45333</v>
      </c>
      <c r="C8" s="101"/>
      <c r="D8" s="96"/>
      <c r="E8" s="96"/>
      <c r="F8" s="95"/>
      <c r="G8" s="95"/>
      <c r="H8" s="95"/>
    </row>
    <row r="9" spans="1:14" x14ac:dyDescent="0.2">
      <c r="A9" s="95">
        <v>0</v>
      </c>
      <c r="B9" s="101">
        <v>45340</v>
      </c>
      <c r="C9" s="101"/>
      <c r="D9" s="96"/>
      <c r="E9" s="96"/>
      <c r="F9" s="95"/>
      <c r="G9" s="95"/>
      <c r="H9" s="95"/>
    </row>
    <row r="10" spans="1:14" x14ac:dyDescent="0.2">
      <c r="A10" s="95">
        <v>0</v>
      </c>
      <c r="B10" s="101">
        <v>45347</v>
      </c>
      <c r="C10" s="101"/>
      <c r="D10" s="96"/>
      <c r="E10" s="96"/>
      <c r="F10" s="95"/>
      <c r="G10" s="95"/>
      <c r="H10" s="95"/>
    </row>
    <row r="11" spans="1:14" x14ac:dyDescent="0.2">
      <c r="A11" s="95">
        <v>0</v>
      </c>
      <c r="B11" s="101">
        <v>45354</v>
      </c>
      <c r="C11" s="101"/>
      <c r="D11" s="96"/>
      <c r="E11" s="96"/>
      <c r="F11" s="95"/>
      <c r="G11" s="95"/>
      <c r="H11" s="95"/>
    </row>
    <row r="12" spans="1:14" x14ac:dyDescent="0.2">
      <c r="A12" s="95">
        <v>0</v>
      </c>
      <c r="B12" s="101">
        <v>45361</v>
      </c>
      <c r="C12" s="101"/>
      <c r="D12" s="96"/>
      <c r="E12" s="96"/>
      <c r="F12" s="95"/>
      <c r="G12" s="95"/>
      <c r="H12" s="95"/>
    </row>
    <row r="13" spans="1:14" x14ac:dyDescent="0.2">
      <c r="A13" s="95">
        <v>0</v>
      </c>
      <c r="B13" s="101">
        <v>45368</v>
      </c>
      <c r="C13" s="101"/>
      <c r="D13" s="96"/>
      <c r="E13" s="96"/>
      <c r="F13" s="95"/>
      <c r="G13" s="95"/>
      <c r="H13" s="95"/>
    </row>
    <row r="14" spans="1:14" x14ac:dyDescent="0.2">
      <c r="A14" s="98">
        <v>1</v>
      </c>
      <c r="B14" s="99">
        <v>45375</v>
      </c>
      <c r="C14" s="99" t="s">
        <v>2439</v>
      </c>
      <c r="D14" s="100">
        <v>0</v>
      </c>
      <c r="E14" s="100">
        <v>0</v>
      </c>
      <c r="F14" s="100">
        <v>0</v>
      </c>
      <c r="G14" s="100">
        <v>0</v>
      </c>
      <c r="H14" s="100">
        <v>0</v>
      </c>
      <c r="I14" s="97">
        <f>ROUND(SUM(D14:D15),0)</f>
        <v>1452</v>
      </c>
      <c r="J14" s="97">
        <f>ROUND(I14*0.03,0)</f>
        <v>44</v>
      </c>
    </row>
    <row r="15" spans="1:14" x14ac:dyDescent="0.2">
      <c r="A15" s="98">
        <v>2</v>
      </c>
      <c r="B15" s="99">
        <v>45382</v>
      </c>
      <c r="C15" s="99" t="s">
        <v>2440</v>
      </c>
      <c r="D15" s="100">
        <v>1452.09</v>
      </c>
      <c r="E15" s="100">
        <v>0</v>
      </c>
      <c r="F15" s="117">
        <v>347.51</v>
      </c>
      <c r="G15" s="100">
        <v>0</v>
      </c>
      <c r="H15" s="100">
        <v>0</v>
      </c>
      <c r="I15" s="97"/>
      <c r="J15" s="97"/>
    </row>
    <row r="16" spans="1:14" x14ac:dyDescent="0.2">
      <c r="A16" s="102">
        <v>3</v>
      </c>
      <c r="B16" s="103">
        <v>45389</v>
      </c>
      <c r="C16" s="103" t="s">
        <v>2439</v>
      </c>
      <c r="D16" s="104">
        <v>1452.09</v>
      </c>
      <c r="E16" s="104">
        <v>0</v>
      </c>
      <c r="F16" s="104">
        <v>0</v>
      </c>
      <c r="G16" s="104">
        <v>0</v>
      </c>
      <c r="H16" s="104">
        <v>0</v>
      </c>
      <c r="I16" s="97">
        <f>ROUND(SUM(D16:D19),0)</f>
        <v>5808</v>
      </c>
      <c r="J16" s="97">
        <f>ROUND(I16*0.03,0)</f>
        <v>174</v>
      </c>
    </row>
    <row r="17" spans="1:10" x14ac:dyDescent="0.2">
      <c r="A17" s="102">
        <v>4</v>
      </c>
      <c r="B17" s="103">
        <v>45396</v>
      </c>
      <c r="C17" s="103" t="s">
        <v>2439</v>
      </c>
      <c r="D17" s="104">
        <v>1161.67</v>
      </c>
      <c r="E17" s="104">
        <v>0</v>
      </c>
      <c r="F17" s="104">
        <v>8.16</v>
      </c>
      <c r="G17" s="104">
        <v>0</v>
      </c>
      <c r="H17" s="104">
        <v>0</v>
      </c>
      <c r="I17" s="97"/>
      <c r="J17" s="97"/>
    </row>
    <row r="18" spans="1:10" x14ac:dyDescent="0.2">
      <c r="A18" s="102">
        <v>5</v>
      </c>
      <c r="B18" s="103">
        <v>45403</v>
      </c>
      <c r="C18" s="103" t="s">
        <v>2439</v>
      </c>
      <c r="D18" s="104">
        <v>1742.51</v>
      </c>
      <c r="E18" s="104">
        <v>0</v>
      </c>
      <c r="F18" s="104">
        <v>0</v>
      </c>
      <c r="G18" s="104">
        <v>0</v>
      </c>
      <c r="H18" s="104">
        <v>0</v>
      </c>
      <c r="I18" s="97"/>
      <c r="J18" s="97"/>
    </row>
    <row r="19" spans="1:10" x14ac:dyDescent="0.2">
      <c r="A19" s="102">
        <v>6</v>
      </c>
      <c r="B19" s="103">
        <v>45410</v>
      </c>
      <c r="C19" s="103" t="s">
        <v>2440</v>
      </c>
      <c r="D19" s="104">
        <v>1452.09</v>
      </c>
      <c r="E19" s="104">
        <v>0</v>
      </c>
      <c r="F19" s="104">
        <v>-8.16</v>
      </c>
      <c r="G19" s="104">
        <v>0</v>
      </c>
      <c r="H19" s="104">
        <v>0</v>
      </c>
      <c r="I19" s="97"/>
      <c r="J19" s="97"/>
    </row>
    <row r="20" spans="1:10" x14ac:dyDescent="0.2">
      <c r="A20" s="98">
        <v>7</v>
      </c>
      <c r="B20" s="99">
        <v>45417</v>
      </c>
      <c r="C20" s="99" t="s">
        <v>2439</v>
      </c>
      <c r="D20" s="100">
        <v>1742.51</v>
      </c>
      <c r="E20" s="100">
        <v>0</v>
      </c>
      <c r="F20" s="100">
        <v>0</v>
      </c>
      <c r="G20" s="100">
        <v>0</v>
      </c>
      <c r="H20" s="100">
        <v>0</v>
      </c>
      <c r="I20" s="97">
        <f>ROUND(SUM(D20:D23),0)</f>
        <v>6970</v>
      </c>
      <c r="J20" s="97">
        <f>ROUND(I20*0.03,0)</f>
        <v>209</v>
      </c>
    </row>
    <row r="21" spans="1:10" x14ac:dyDescent="0.2">
      <c r="A21" s="98">
        <v>8</v>
      </c>
      <c r="B21" s="99">
        <v>45424</v>
      </c>
      <c r="C21" s="99" t="s">
        <v>2439</v>
      </c>
      <c r="D21" s="100">
        <v>1742.51</v>
      </c>
      <c r="E21" s="100">
        <v>0</v>
      </c>
      <c r="F21" s="100">
        <v>0</v>
      </c>
      <c r="G21" s="100">
        <v>0</v>
      </c>
      <c r="H21" s="100">
        <v>0</v>
      </c>
      <c r="I21" s="97"/>
      <c r="J21" s="97"/>
    </row>
    <row r="22" spans="1:10" x14ac:dyDescent="0.2">
      <c r="A22" s="98">
        <v>9</v>
      </c>
      <c r="B22" s="99">
        <v>45431</v>
      </c>
      <c r="C22" s="99" t="s">
        <v>2439</v>
      </c>
      <c r="D22" s="100">
        <v>1742.51</v>
      </c>
      <c r="E22" s="100">
        <v>0</v>
      </c>
      <c r="F22" s="100">
        <v>0</v>
      </c>
      <c r="G22" s="100">
        <v>0</v>
      </c>
      <c r="H22" s="100">
        <v>0</v>
      </c>
      <c r="I22" s="97"/>
      <c r="J22" s="97"/>
    </row>
    <row r="23" spans="1:10" x14ac:dyDescent="0.2">
      <c r="A23" s="98">
        <v>10</v>
      </c>
      <c r="B23" s="99">
        <v>45438</v>
      </c>
      <c r="C23" s="99" t="s">
        <v>2440</v>
      </c>
      <c r="D23" s="100">
        <v>1742.51</v>
      </c>
      <c r="E23" s="100">
        <v>0</v>
      </c>
      <c r="F23" s="100">
        <v>0</v>
      </c>
      <c r="G23" s="100">
        <v>0</v>
      </c>
      <c r="H23" s="100">
        <v>0</v>
      </c>
      <c r="I23" s="97"/>
      <c r="J23" s="97"/>
    </row>
    <row r="24" spans="1:10" x14ac:dyDescent="0.2">
      <c r="A24" s="102">
        <v>11</v>
      </c>
      <c r="B24" s="103">
        <v>45445</v>
      </c>
      <c r="C24" s="103" t="s">
        <v>2439</v>
      </c>
      <c r="D24" s="104">
        <v>1161.67</v>
      </c>
      <c r="E24" s="104">
        <v>0</v>
      </c>
      <c r="F24" s="104">
        <v>0</v>
      </c>
      <c r="G24" s="104">
        <v>0</v>
      </c>
      <c r="H24" s="104">
        <v>0</v>
      </c>
      <c r="I24" s="97">
        <f>ROUND(SUM(D24:D28),0)</f>
        <v>7260</v>
      </c>
      <c r="J24" s="97">
        <f>ROUND(I24*0.03,0)</f>
        <v>218</v>
      </c>
    </row>
    <row r="25" spans="1:10" x14ac:dyDescent="0.2">
      <c r="A25" s="102">
        <v>12</v>
      </c>
      <c r="B25" s="103">
        <v>45452</v>
      </c>
      <c r="C25" s="103" t="s">
        <v>2439</v>
      </c>
      <c r="D25" s="104">
        <v>1742.51</v>
      </c>
      <c r="E25" s="104">
        <v>0</v>
      </c>
      <c r="F25" s="104">
        <v>0</v>
      </c>
      <c r="G25" s="104">
        <v>0</v>
      </c>
      <c r="H25" s="104">
        <v>0</v>
      </c>
      <c r="I25" s="97"/>
      <c r="J25" s="97"/>
    </row>
    <row r="26" spans="1:10" x14ac:dyDescent="0.2">
      <c r="A26" s="102">
        <v>13</v>
      </c>
      <c r="B26" s="103">
        <v>45459</v>
      </c>
      <c r="C26" s="103" t="s">
        <v>2439</v>
      </c>
      <c r="D26" s="104">
        <v>1742.51</v>
      </c>
      <c r="E26" s="104">
        <v>0</v>
      </c>
      <c r="F26" s="104">
        <v>0</v>
      </c>
      <c r="G26" s="104">
        <v>0</v>
      </c>
      <c r="H26" s="104">
        <v>0</v>
      </c>
      <c r="I26" s="97"/>
      <c r="J26" s="97"/>
    </row>
    <row r="27" spans="1:10" x14ac:dyDescent="0.2">
      <c r="A27" s="102">
        <v>14</v>
      </c>
      <c r="B27" s="103">
        <v>45466</v>
      </c>
      <c r="C27" s="103" t="s">
        <v>2439</v>
      </c>
      <c r="D27" s="104">
        <v>1161.67</v>
      </c>
      <c r="E27" s="104">
        <v>0</v>
      </c>
      <c r="F27" s="104">
        <v>0</v>
      </c>
      <c r="G27" s="104">
        <v>0</v>
      </c>
      <c r="H27" s="104">
        <v>0</v>
      </c>
      <c r="I27" s="97"/>
      <c r="J27" s="97"/>
    </row>
    <row r="28" spans="1:10" x14ac:dyDescent="0.2">
      <c r="A28" s="102">
        <v>15</v>
      </c>
      <c r="B28" s="103">
        <v>45473</v>
      </c>
      <c r="C28" s="103" t="s">
        <v>2440</v>
      </c>
      <c r="D28" s="104">
        <v>1452.09</v>
      </c>
      <c r="E28" s="104">
        <v>0</v>
      </c>
      <c r="F28" s="104">
        <v>0</v>
      </c>
      <c r="G28" s="104">
        <v>0</v>
      </c>
      <c r="H28" s="104">
        <v>0</v>
      </c>
      <c r="I28" s="97"/>
      <c r="J28" s="97"/>
    </row>
    <row r="29" spans="1:10" x14ac:dyDescent="0.2">
      <c r="A29" s="98">
        <v>16</v>
      </c>
      <c r="B29" s="99">
        <v>45480</v>
      </c>
      <c r="C29" s="99" t="s">
        <v>2439</v>
      </c>
      <c r="D29" s="100">
        <v>1742.51</v>
      </c>
      <c r="E29" s="100">
        <v>0</v>
      </c>
      <c r="F29" s="100">
        <v>0</v>
      </c>
      <c r="G29" s="100">
        <v>0</v>
      </c>
      <c r="H29" s="100">
        <v>0</v>
      </c>
      <c r="I29" s="97">
        <f>ROUND(SUM(D29:D32),0)</f>
        <v>6529</v>
      </c>
      <c r="J29" s="97">
        <f>ROUND(I29*0.03,0)</f>
        <v>196</v>
      </c>
    </row>
    <row r="30" spans="1:10" x14ac:dyDescent="0.2">
      <c r="A30" s="98">
        <v>17</v>
      </c>
      <c r="B30" s="99">
        <v>45487</v>
      </c>
      <c r="C30" s="99" t="s">
        <v>2439</v>
      </c>
      <c r="D30" s="100">
        <v>1742.51</v>
      </c>
      <c r="E30" s="100">
        <v>0</v>
      </c>
      <c r="F30" s="100">
        <v>0</v>
      </c>
      <c r="G30" s="100">
        <v>0</v>
      </c>
      <c r="H30" s="100">
        <v>0</v>
      </c>
      <c r="I30" s="97"/>
      <c r="J30" s="97"/>
    </row>
    <row r="31" spans="1:10" x14ac:dyDescent="0.2">
      <c r="A31" s="98">
        <v>18</v>
      </c>
      <c r="B31" s="99">
        <v>45494</v>
      </c>
      <c r="C31" s="99" t="s">
        <v>2439</v>
      </c>
      <c r="D31" s="100">
        <v>0</v>
      </c>
      <c r="E31" s="100">
        <v>0</v>
      </c>
      <c r="F31" s="100">
        <v>0</v>
      </c>
      <c r="G31" s="100">
        <v>0</v>
      </c>
      <c r="H31" s="100">
        <v>0</v>
      </c>
      <c r="I31" s="97"/>
      <c r="J31" s="97"/>
    </row>
    <row r="32" spans="1:10" x14ac:dyDescent="0.2">
      <c r="A32" s="98">
        <v>19</v>
      </c>
      <c r="B32" s="99">
        <v>45501</v>
      </c>
      <c r="C32" s="99" t="s">
        <v>2440</v>
      </c>
      <c r="D32" s="100">
        <v>3044.29</v>
      </c>
      <c r="E32" s="100">
        <v>1293.6199999999999</v>
      </c>
      <c r="F32" s="100">
        <v>0</v>
      </c>
      <c r="G32" s="100">
        <v>0</v>
      </c>
      <c r="H32" s="100">
        <v>3.17</v>
      </c>
      <c r="I32" s="97"/>
      <c r="J32" s="97"/>
    </row>
    <row r="33" spans="1:11" x14ac:dyDescent="0.2">
      <c r="A33" s="102">
        <v>20</v>
      </c>
      <c r="B33" s="103">
        <v>45508</v>
      </c>
      <c r="C33" s="103" t="s">
        <v>2439</v>
      </c>
      <c r="D33" s="104">
        <v>0</v>
      </c>
      <c r="E33" s="104">
        <v>0</v>
      </c>
      <c r="F33" s="104">
        <v>0</v>
      </c>
      <c r="G33" s="104">
        <v>0</v>
      </c>
      <c r="H33" s="104">
        <v>0</v>
      </c>
      <c r="I33" s="97">
        <f>ROUND(SUM(D33:D37),0)</f>
        <v>5032</v>
      </c>
      <c r="J33" s="97">
        <f>ROUND(I33*0.03,0)</f>
        <v>151</v>
      </c>
    </row>
    <row r="34" spans="1:11" x14ac:dyDescent="0.2">
      <c r="A34" s="102">
        <v>21</v>
      </c>
      <c r="B34" s="103">
        <v>45515</v>
      </c>
      <c r="C34" s="103" t="s">
        <v>2439</v>
      </c>
      <c r="D34" s="104">
        <v>0</v>
      </c>
      <c r="E34" s="104">
        <v>0</v>
      </c>
      <c r="F34" s="104">
        <v>0</v>
      </c>
      <c r="G34" s="104">
        <v>0</v>
      </c>
      <c r="H34" s="104">
        <v>0</v>
      </c>
      <c r="I34" s="97"/>
      <c r="J34" s="97"/>
    </row>
    <row r="35" spans="1:11" x14ac:dyDescent="0.2">
      <c r="A35" s="102">
        <v>22</v>
      </c>
      <c r="B35" s="103">
        <v>45522</v>
      </c>
      <c r="C35" s="103" t="s">
        <v>2439</v>
      </c>
      <c r="D35" s="104">
        <v>1183.92</v>
      </c>
      <c r="E35" s="104">
        <v>0</v>
      </c>
      <c r="F35" s="225">
        <f>68.07-68.07</f>
        <v>0</v>
      </c>
      <c r="G35" s="104">
        <v>29.5</v>
      </c>
      <c r="H35" s="225">
        <f>68.07-68.07</f>
        <v>0</v>
      </c>
      <c r="I35" s="97"/>
      <c r="J35" s="97"/>
    </row>
    <row r="36" spans="1:11" x14ac:dyDescent="0.2">
      <c r="A36" s="102">
        <v>23</v>
      </c>
      <c r="B36" s="103">
        <v>45529</v>
      </c>
      <c r="C36" s="103" t="s">
        <v>2439</v>
      </c>
      <c r="D36" s="104">
        <v>2071.86</v>
      </c>
      <c r="E36" s="104">
        <v>0</v>
      </c>
      <c r="F36" s="225">
        <f>113.66-113.66</f>
        <v>0</v>
      </c>
      <c r="G36" s="104">
        <v>51.63</v>
      </c>
      <c r="H36" s="225">
        <f>113.66-113.66</f>
        <v>0</v>
      </c>
      <c r="I36" s="97"/>
      <c r="J36" s="97"/>
    </row>
    <row r="37" spans="1:11" x14ac:dyDescent="0.2">
      <c r="A37" s="102">
        <v>24</v>
      </c>
      <c r="B37" s="103">
        <v>45529</v>
      </c>
      <c r="C37" s="103" t="s">
        <v>2440</v>
      </c>
      <c r="D37" s="104">
        <v>1775.88</v>
      </c>
      <c r="E37" s="104">
        <v>0</v>
      </c>
      <c r="F37" s="225">
        <f>152.46-152.46</f>
        <v>0</v>
      </c>
      <c r="G37" s="104">
        <v>44.26</v>
      </c>
      <c r="H37" s="225">
        <f>152.46-152.46</f>
        <v>0</v>
      </c>
      <c r="I37" s="97"/>
      <c r="J37" s="97"/>
    </row>
    <row r="38" spans="1:11" x14ac:dyDescent="0.2">
      <c r="A38" s="98">
        <v>25</v>
      </c>
      <c r="B38" s="99">
        <v>45550</v>
      </c>
      <c r="C38" s="99" t="s">
        <v>2439</v>
      </c>
      <c r="D38" s="100">
        <v>4439.7</v>
      </c>
      <c r="E38" s="100">
        <v>0</v>
      </c>
      <c r="F38" s="274">
        <f>192.49-192.49</f>
        <v>0</v>
      </c>
      <c r="G38" s="100">
        <v>110.64</v>
      </c>
      <c r="H38" s="100">
        <f>326.57-192.49</f>
        <v>134.07999999999998</v>
      </c>
      <c r="I38" s="97">
        <f>ROUND(SUM(D38:D39),0)</f>
        <v>8879</v>
      </c>
      <c r="J38" s="97">
        <f>ROUND(I38*0.03,0)</f>
        <v>266</v>
      </c>
    </row>
    <row r="39" spans="1:11" x14ac:dyDescent="0.2">
      <c r="A39" s="98">
        <v>26</v>
      </c>
      <c r="B39" s="99">
        <v>45565</v>
      </c>
      <c r="C39" s="99" t="s">
        <v>2440</v>
      </c>
      <c r="D39" s="100">
        <v>4439.7</v>
      </c>
      <c r="E39" s="100">
        <v>0</v>
      </c>
      <c r="F39" s="274">
        <f>390.12-192.49-197.63</f>
        <v>0</v>
      </c>
      <c r="G39" s="100">
        <v>110.64</v>
      </c>
      <c r="H39" s="100">
        <f>648.98-134.08-390.12</f>
        <v>124.77999999999997</v>
      </c>
      <c r="I39" s="97"/>
      <c r="J39" s="97"/>
    </row>
    <row r="40" spans="1:11" x14ac:dyDescent="0.2">
      <c r="A40" s="102">
        <v>27</v>
      </c>
      <c r="B40" s="103">
        <v>45580</v>
      </c>
      <c r="C40" s="103" t="s">
        <v>2439</v>
      </c>
      <c r="D40" s="104">
        <v>8737.35</v>
      </c>
      <c r="E40" s="104">
        <v>0</v>
      </c>
      <c r="F40" s="225">
        <f>192.49+192.49-384.98</f>
        <v>0</v>
      </c>
      <c r="G40" s="104">
        <v>217.74</v>
      </c>
      <c r="H40" s="104">
        <f>637.79-384.98</f>
        <v>252.80999999999995</v>
      </c>
      <c r="I40" s="97">
        <f>ROUND(SUM(D40:D41),0)</f>
        <v>17712</v>
      </c>
      <c r="J40" s="97">
        <f>ROUND(I40*0.03,0)</f>
        <v>531</v>
      </c>
    </row>
    <row r="41" spans="1:11" x14ac:dyDescent="0.2">
      <c r="A41" s="102">
        <v>28</v>
      </c>
      <c r="B41" s="103">
        <v>45596</v>
      </c>
      <c r="C41" s="103" t="s">
        <v>2440</v>
      </c>
      <c r="D41" s="104">
        <v>8974.5300000000007</v>
      </c>
      <c r="E41" s="104">
        <v>0</v>
      </c>
      <c r="F41" s="225">
        <f>390.12+390.12-192.49-192.49-395.26</f>
        <v>0</v>
      </c>
      <c r="G41" s="104">
        <v>223.64999999999998</v>
      </c>
      <c r="H41" s="104">
        <f>655.16-395.26</f>
        <v>259.89999999999998</v>
      </c>
      <c r="I41" s="97"/>
      <c r="J41" s="97"/>
      <c r="K41" s="97"/>
    </row>
    <row r="42" spans="1:11" x14ac:dyDescent="0.2">
      <c r="A42" s="98">
        <v>29</v>
      </c>
      <c r="B42" s="99">
        <v>45611</v>
      </c>
      <c r="C42" s="99" t="s">
        <v>2439</v>
      </c>
      <c r="D42" s="100">
        <v>8737.35</v>
      </c>
      <c r="E42" s="100">
        <v>0</v>
      </c>
      <c r="F42" s="100">
        <f>192.49+192.49-384.98</f>
        <v>0</v>
      </c>
      <c r="G42" s="100">
        <v>217.74</v>
      </c>
      <c r="H42" s="100">
        <f>637.69-384.98</f>
        <v>252.71000000000004</v>
      </c>
      <c r="I42" s="97">
        <f>ROUND(SUM(D42:D43),0)</f>
        <v>17475</v>
      </c>
      <c r="J42" s="97">
        <f>ROUND(I42*0.03,0)</f>
        <v>524</v>
      </c>
      <c r="K42" s="97"/>
    </row>
    <row r="43" spans="1:11" x14ac:dyDescent="0.2">
      <c r="A43" s="98">
        <v>30</v>
      </c>
      <c r="B43" s="99">
        <v>45626</v>
      </c>
      <c r="C43" s="99" t="s">
        <v>2440</v>
      </c>
      <c r="D43" s="100">
        <v>8737.35</v>
      </c>
      <c r="E43" s="100">
        <v>0</v>
      </c>
      <c r="F43" s="100">
        <f>390.12+390.12-192.49-192.49-395.26</f>
        <v>0</v>
      </c>
      <c r="G43" s="100">
        <v>217.74</v>
      </c>
      <c r="H43" s="100">
        <f>629.36-395.26</f>
        <v>234.10000000000002</v>
      </c>
      <c r="I43" s="97"/>
      <c r="J43" s="97"/>
      <c r="K43" s="97"/>
    </row>
    <row r="44" spans="1:11" x14ac:dyDescent="0.2">
      <c r="A44" s="102">
        <v>31</v>
      </c>
      <c r="B44" s="103">
        <v>45641</v>
      </c>
      <c r="C44" s="103" t="s">
        <v>2439</v>
      </c>
      <c r="D44" s="104">
        <v>8737.35</v>
      </c>
      <c r="E44" s="104">
        <v>0</v>
      </c>
      <c r="F44" s="104">
        <f>192.49+192.49-384.98</f>
        <v>0</v>
      </c>
      <c r="G44" s="104">
        <v>217.74</v>
      </c>
      <c r="H44" s="104">
        <f>637.69-384.98</f>
        <v>252.71000000000004</v>
      </c>
      <c r="I44" s="97">
        <f>D44+D45+D46</f>
        <v>17711.88</v>
      </c>
      <c r="J44" s="97">
        <f>ROUND(I44*0.03,0)</f>
        <v>531</v>
      </c>
    </row>
    <row r="45" spans="1:11" x14ac:dyDescent="0.2">
      <c r="A45" s="102">
        <v>32</v>
      </c>
      <c r="B45" s="103">
        <v>45645</v>
      </c>
      <c r="C45" s="103" t="s">
        <v>2442</v>
      </c>
      <c r="D45" s="104">
        <v>0</v>
      </c>
      <c r="E45" s="104">
        <v>2857.09</v>
      </c>
      <c r="F45" s="104">
        <v>0</v>
      </c>
      <c r="G45" s="104">
        <v>0</v>
      </c>
      <c r="H45" s="104">
        <v>0</v>
      </c>
      <c r="I45" s="97"/>
      <c r="J45" s="97"/>
      <c r="K45" s="314">
        <v>513</v>
      </c>
    </row>
    <row r="46" spans="1:11" x14ac:dyDescent="0.2">
      <c r="A46" s="102">
        <v>34</v>
      </c>
      <c r="B46" s="103">
        <v>45655</v>
      </c>
      <c r="C46" s="103" t="s">
        <v>2441</v>
      </c>
      <c r="D46" s="104">
        <v>8974.5300000000007</v>
      </c>
      <c r="E46" s="104">
        <v>0</v>
      </c>
      <c r="F46" s="104">
        <f>390.12+390.12-192.49-192.49-395.26</f>
        <v>0</v>
      </c>
      <c r="G46" s="104">
        <v>223.65</v>
      </c>
      <c r="H46" s="104">
        <f>618.91-395.26</f>
        <v>223.64999999999998</v>
      </c>
      <c r="I46" s="97"/>
      <c r="J46" s="97"/>
    </row>
    <row r="47" spans="1:11" x14ac:dyDescent="0.2">
      <c r="D47" s="97">
        <f t="shared" ref="D47:H47" si="0">SUM(D14:D46)</f>
        <v>94829.77</v>
      </c>
      <c r="E47" s="97">
        <f t="shared" si="0"/>
        <v>4150.71</v>
      </c>
      <c r="F47" s="97">
        <f t="shared" si="0"/>
        <v>347.51</v>
      </c>
      <c r="G47" s="97">
        <f t="shared" si="0"/>
        <v>1664.93</v>
      </c>
      <c r="H47" s="97">
        <f t="shared" si="0"/>
        <v>1737.9099999999999</v>
      </c>
      <c r="I47" s="97">
        <f>SUM(I14:I46)</f>
        <v>94828.88</v>
      </c>
      <c r="J47" s="97"/>
    </row>
    <row r="48" spans="1:11" x14ac:dyDescent="0.2">
      <c r="E48" t="s">
        <v>6705</v>
      </c>
    </row>
    <row r="49" spans="5:5" x14ac:dyDescent="0.2">
      <c r="E49" s="97">
        <f>D47+E47</f>
        <v>98980.48000000001</v>
      </c>
    </row>
  </sheetData>
  <mergeCells count="4">
    <mergeCell ref="A1:A2"/>
    <mergeCell ref="B1:B2"/>
    <mergeCell ref="C1:C2"/>
    <mergeCell ref="I1:I2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58063-1E75-45D7-A7E7-564EFAD53214}">
  <dimension ref="A1:AC189"/>
  <sheetViews>
    <sheetView showGridLines="0" topLeftCell="A141" zoomScaleNormal="100" workbookViewId="0">
      <selection activeCell="A189" sqref="A189"/>
    </sheetView>
  </sheetViews>
  <sheetFormatPr baseColWidth="10" defaultColWidth="11.5703125" defaultRowHeight="11.25" x14ac:dyDescent="0.2"/>
  <cols>
    <col min="1" max="1" width="10.5703125" style="8" customWidth="1"/>
    <col min="2" max="2" width="6.28515625" style="8" customWidth="1"/>
    <col min="3" max="3" width="7.140625" style="8" customWidth="1"/>
    <col min="4" max="4" width="7.28515625" style="8" customWidth="1"/>
    <col min="5" max="5" width="8" style="8" customWidth="1"/>
    <col min="6" max="6" width="11.28515625" style="8" customWidth="1"/>
    <col min="7" max="7" width="33.7109375" style="8" customWidth="1"/>
    <col min="8" max="8" width="16.7109375" style="8" customWidth="1"/>
    <col min="9" max="9" width="6.5703125" style="8" bestFit="1" customWidth="1"/>
    <col min="10" max="10" width="6.7109375" style="8" bestFit="1" customWidth="1"/>
    <col min="11" max="11" width="9.140625" style="8" bestFit="1" customWidth="1"/>
    <col min="12" max="12" width="13.7109375" style="8" customWidth="1"/>
    <col min="13" max="13" width="25.7109375" style="8" customWidth="1"/>
    <col min="14" max="14" width="13.7109375" style="8" customWidth="1"/>
    <col min="15" max="15" width="25.7109375" style="8" customWidth="1"/>
    <col min="16" max="16" width="7" style="8" customWidth="1"/>
    <col min="17" max="17" width="7.85546875" style="8" customWidth="1"/>
    <col min="18" max="19" width="7.7109375" style="8" customWidth="1"/>
    <col min="20" max="20" width="8.5703125" style="8" customWidth="1"/>
    <col min="21" max="21" width="14.140625" style="8" customWidth="1"/>
    <col min="22" max="22" width="8.28515625" style="8" customWidth="1"/>
    <col min="23" max="23" width="11.42578125" style="8" customWidth="1"/>
    <col min="24" max="16384" width="11.5703125" style="8"/>
  </cols>
  <sheetData>
    <row r="1" spans="1:29" x14ac:dyDescent="0.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5" t="s">
        <v>1</v>
      </c>
      <c r="W1" s="6"/>
      <c r="X1" s="7"/>
      <c r="Y1" s="7"/>
      <c r="Z1" s="7"/>
      <c r="AA1" s="7"/>
      <c r="AB1" s="7"/>
      <c r="AC1" s="7"/>
    </row>
    <row r="2" spans="1:29" s="12" customFormat="1" x14ac:dyDescent="0.2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2473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11" t="s">
        <v>22</v>
      </c>
      <c r="W2" s="11" t="s">
        <v>23</v>
      </c>
      <c r="X2" s="11" t="s">
        <v>24</v>
      </c>
      <c r="Y2" s="11" t="s">
        <v>25</v>
      </c>
      <c r="Z2" s="11" t="s">
        <v>26</v>
      </c>
      <c r="AA2" s="11" t="s">
        <v>27</v>
      </c>
      <c r="AB2" s="11" t="s">
        <v>30</v>
      </c>
      <c r="AC2" s="11" t="s">
        <v>33</v>
      </c>
    </row>
    <row r="3" spans="1:29" x14ac:dyDescent="0.2">
      <c r="A3" s="13" t="s">
        <v>831</v>
      </c>
      <c r="B3" s="13" t="s">
        <v>108</v>
      </c>
      <c r="C3" s="14" t="s">
        <v>43</v>
      </c>
      <c r="D3" s="13" t="s">
        <v>811</v>
      </c>
      <c r="E3" s="13" t="s">
        <v>779</v>
      </c>
      <c r="F3" s="13" t="s">
        <v>832</v>
      </c>
      <c r="G3" s="13" t="s">
        <v>833</v>
      </c>
      <c r="H3" s="13" t="s">
        <v>834</v>
      </c>
      <c r="I3" s="13" t="str">
        <f t="shared" ref="I3:I63" si="0">MID(H3,6,2)&amp;"-"&amp;LEFT(H3,4)</f>
        <v>01-2024</v>
      </c>
      <c r="J3" s="13" t="str">
        <f t="shared" ref="J3:J63" si="1">LEFT(H3,4)</f>
        <v>2024</v>
      </c>
      <c r="K3" s="227" t="s">
        <v>2474</v>
      </c>
      <c r="L3" s="13" t="s">
        <v>35</v>
      </c>
      <c r="M3" s="13" t="s">
        <v>36</v>
      </c>
      <c r="N3" s="13" t="s">
        <v>57</v>
      </c>
      <c r="O3" s="13" t="s">
        <v>135</v>
      </c>
      <c r="P3" s="13" t="s">
        <v>44</v>
      </c>
      <c r="Q3" s="13" t="s">
        <v>37</v>
      </c>
      <c r="R3" s="13" t="s">
        <v>45</v>
      </c>
      <c r="S3" s="13" t="s">
        <v>39</v>
      </c>
      <c r="T3" s="15">
        <v>1</v>
      </c>
      <c r="U3" s="13" t="s">
        <v>71</v>
      </c>
      <c r="V3" s="16" t="s">
        <v>835</v>
      </c>
      <c r="W3" s="17">
        <v>4639.84</v>
      </c>
      <c r="X3" s="18">
        <v>4639.84</v>
      </c>
      <c r="Y3" s="18">
        <v>0</v>
      </c>
      <c r="Z3" s="18">
        <v>0</v>
      </c>
      <c r="AA3" s="18">
        <v>742.37</v>
      </c>
      <c r="AB3" s="18">
        <v>0</v>
      </c>
      <c r="AC3" s="18">
        <v>5382.21</v>
      </c>
    </row>
    <row r="4" spans="1:29" x14ac:dyDescent="0.2">
      <c r="A4" s="13" t="s">
        <v>836</v>
      </c>
      <c r="B4" s="13" t="s">
        <v>108</v>
      </c>
      <c r="C4" s="14" t="s">
        <v>43</v>
      </c>
      <c r="D4" s="13" t="s">
        <v>811</v>
      </c>
      <c r="E4" s="13" t="s">
        <v>780</v>
      </c>
      <c r="F4" s="13" t="s">
        <v>837</v>
      </c>
      <c r="G4" s="13" t="s">
        <v>838</v>
      </c>
      <c r="H4" s="13" t="s">
        <v>839</v>
      </c>
      <c r="I4" s="13" t="str">
        <f t="shared" si="0"/>
        <v>01-2024</v>
      </c>
      <c r="J4" s="13" t="str">
        <f t="shared" si="1"/>
        <v>2024</v>
      </c>
      <c r="K4" s="227" t="s">
        <v>2474</v>
      </c>
      <c r="L4" s="13" t="s">
        <v>35</v>
      </c>
      <c r="M4" s="13" t="s">
        <v>36</v>
      </c>
      <c r="N4" s="13" t="s">
        <v>41</v>
      </c>
      <c r="O4" s="13" t="s">
        <v>128</v>
      </c>
      <c r="P4" s="13" t="s">
        <v>44</v>
      </c>
      <c r="Q4" s="13" t="s">
        <v>37</v>
      </c>
      <c r="R4" s="13" t="s">
        <v>45</v>
      </c>
      <c r="S4" s="13" t="s">
        <v>39</v>
      </c>
      <c r="T4" s="15">
        <v>1</v>
      </c>
      <c r="U4" s="13" t="s">
        <v>840</v>
      </c>
      <c r="V4" s="16" t="s">
        <v>841</v>
      </c>
      <c r="W4" s="17">
        <v>5700.56</v>
      </c>
      <c r="X4" s="18">
        <v>5700.56</v>
      </c>
      <c r="Y4" s="18">
        <v>0</v>
      </c>
      <c r="Z4" s="18">
        <v>0</v>
      </c>
      <c r="AA4" s="18">
        <v>912.09</v>
      </c>
      <c r="AB4" s="18">
        <v>0</v>
      </c>
      <c r="AC4" s="18">
        <v>6612.6500000000005</v>
      </c>
    </row>
    <row r="5" spans="1:29" x14ac:dyDescent="0.2">
      <c r="A5" s="13" t="s">
        <v>842</v>
      </c>
      <c r="B5" s="13" t="s">
        <v>108</v>
      </c>
      <c r="C5" s="14" t="s">
        <v>43</v>
      </c>
      <c r="D5" s="13" t="s">
        <v>811</v>
      </c>
      <c r="E5" s="13" t="s">
        <v>781</v>
      </c>
      <c r="F5" s="13" t="s">
        <v>843</v>
      </c>
      <c r="G5" s="13" t="s">
        <v>844</v>
      </c>
      <c r="H5" s="13" t="s">
        <v>845</v>
      </c>
      <c r="I5" s="13" t="str">
        <f t="shared" si="0"/>
        <v>01-2024</v>
      </c>
      <c r="J5" s="13" t="str">
        <f t="shared" si="1"/>
        <v>2024</v>
      </c>
      <c r="K5" s="227" t="s">
        <v>2474</v>
      </c>
      <c r="L5" s="13" t="s">
        <v>35</v>
      </c>
      <c r="M5" s="13" t="s">
        <v>36</v>
      </c>
      <c r="N5" s="13" t="s">
        <v>817</v>
      </c>
      <c r="O5" s="13" t="s">
        <v>825</v>
      </c>
      <c r="P5" s="13" t="s">
        <v>51</v>
      </c>
      <c r="Q5" s="13" t="s">
        <v>52</v>
      </c>
      <c r="R5" s="13" t="s">
        <v>45</v>
      </c>
      <c r="S5" s="13" t="s">
        <v>39</v>
      </c>
      <c r="T5" s="15">
        <v>1</v>
      </c>
      <c r="U5" s="13" t="s">
        <v>846</v>
      </c>
      <c r="V5" s="16" t="s">
        <v>847</v>
      </c>
      <c r="W5" s="17">
        <v>659</v>
      </c>
      <c r="X5" s="18">
        <v>659</v>
      </c>
      <c r="Y5" s="18">
        <v>0</v>
      </c>
      <c r="Z5" s="18">
        <v>0</v>
      </c>
      <c r="AA5" s="18">
        <v>105.44</v>
      </c>
      <c r="AB5" s="18">
        <v>0</v>
      </c>
      <c r="AC5" s="18">
        <v>764.44</v>
      </c>
    </row>
    <row r="6" spans="1:29" x14ac:dyDescent="0.2">
      <c r="A6" s="13" t="s">
        <v>848</v>
      </c>
      <c r="B6" s="13" t="s">
        <v>108</v>
      </c>
      <c r="C6" s="14" t="s">
        <v>43</v>
      </c>
      <c r="D6" s="13" t="s">
        <v>811</v>
      </c>
      <c r="E6" s="13" t="s">
        <v>782</v>
      </c>
      <c r="F6" s="13" t="s">
        <v>849</v>
      </c>
      <c r="G6" s="13" t="s">
        <v>850</v>
      </c>
      <c r="H6" s="13" t="s">
        <v>851</v>
      </c>
      <c r="I6" s="13" t="str">
        <f t="shared" si="0"/>
        <v>01-2024</v>
      </c>
      <c r="J6" s="13" t="str">
        <f t="shared" si="1"/>
        <v>2024</v>
      </c>
      <c r="K6" s="227" t="s">
        <v>2474</v>
      </c>
      <c r="L6" s="13" t="s">
        <v>35</v>
      </c>
      <c r="M6" s="13" t="s">
        <v>36</v>
      </c>
      <c r="N6" s="13" t="s">
        <v>820</v>
      </c>
      <c r="O6" s="13" t="s">
        <v>821</v>
      </c>
      <c r="P6" s="13" t="s">
        <v>51</v>
      </c>
      <c r="Q6" s="13" t="s">
        <v>52</v>
      </c>
      <c r="R6" s="13" t="s">
        <v>45</v>
      </c>
      <c r="S6" s="13" t="s">
        <v>39</v>
      </c>
      <c r="T6" s="15">
        <v>1</v>
      </c>
      <c r="U6" s="13" t="s">
        <v>852</v>
      </c>
      <c r="V6" s="16" t="s">
        <v>853</v>
      </c>
      <c r="W6" s="17">
        <v>626.04999999999995</v>
      </c>
      <c r="X6" s="18">
        <v>626.04999999999995</v>
      </c>
      <c r="Y6" s="18">
        <v>0</v>
      </c>
      <c r="Z6" s="18">
        <v>0</v>
      </c>
      <c r="AA6" s="18">
        <v>100.17</v>
      </c>
      <c r="AB6" s="18">
        <v>0</v>
      </c>
      <c r="AC6" s="18">
        <v>726.21999999999991</v>
      </c>
    </row>
    <row r="7" spans="1:29" x14ac:dyDescent="0.2">
      <c r="A7" s="13" t="s">
        <v>854</v>
      </c>
      <c r="B7" s="13" t="s">
        <v>108</v>
      </c>
      <c r="C7" s="14" t="s">
        <v>43</v>
      </c>
      <c r="D7" s="13" t="s">
        <v>811</v>
      </c>
      <c r="E7" s="13" t="s">
        <v>783</v>
      </c>
      <c r="F7" s="13" t="s">
        <v>855</v>
      </c>
      <c r="G7" s="13" t="s">
        <v>856</v>
      </c>
      <c r="H7" s="13" t="s">
        <v>857</v>
      </c>
      <c r="I7" s="13" t="str">
        <f t="shared" si="0"/>
        <v>01-2024</v>
      </c>
      <c r="J7" s="13" t="str">
        <f t="shared" si="1"/>
        <v>2024</v>
      </c>
      <c r="K7" s="227" t="s">
        <v>2474</v>
      </c>
      <c r="L7" s="13" t="s">
        <v>35</v>
      </c>
      <c r="M7" s="13" t="s">
        <v>36</v>
      </c>
      <c r="N7" s="13" t="s">
        <v>820</v>
      </c>
      <c r="O7" s="13" t="s">
        <v>821</v>
      </c>
      <c r="P7" s="13" t="s">
        <v>44</v>
      </c>
      <c r="Q7" s="13" t="s">
        <v>58</v>
      </c>
      <c r="R7" s="13" t="s">
        <v>45</v>
      </c>
      <c r="S7" s="13" t="s">
        <v>39</v>
      </c>
      <c r="T7" s="15">
        <v>1</v>
      </c>
      <c r="U7" s="13" t="s">
        <v>858</v>
      </c>
      <c r="V7" s="16" t="s">
        <v>859</v>
      </c>
      <c r="W7" s="17">
        <v>32.950000000000003</v>
      </c>
      <c r="X7" s="18">
        <v>32.950000000000003</v>
      </c>
      <c r="Y7" s="18">
        <v>0</v>
      </c>
      <c r="Z7" s="18">
        <v>0</v>
      </c>
      <c r="AA7" s="18">
        <v>5.27</v>
      </c>
      <c r="AB7" s="18">
        <v>0</v>
      </c>
      <c r="AC7" s="18">
        <v>38.22</v>
      </c>
    </row>
    <row r="8" spans="1:29" x14ac:dyDescent="0.2">
      <c r="A8" s="13" t="s">
        <v>860</v>
      </c>
      <c r="B8" s="13" t="s">
        <v>108</v>
      </c>
      <c r="C8" s="14" t="s">
        <v>43</v>
      </c>
      <c r="D8" s="13" t="s">
        <v>811</v>
      </c>
      <c r="E8" s="13" t="s">
        <v>784</v>
      </c>
      <c r="F8" s="13" t="s">
        <v>861</v>
      </c>
      <c r="G8" s="13" t="s">
        <v>862</v>
      </c>
      <c r="H8" s="13" t="s">
        <v>863</v>
      </c>
      <c r="I8" s="13" t="str">
        <f t="shared" si="0"/>
        <v>01-2024</v>
      </c>
      <c r="J8" s="13" t="str">
        <f t="shared" si="1"/>
        <v>2024</v>
      </c>
      <c r="K8" s="227" t="s">
        <v>2474</v>
      </c>
      <c r="L8" s="13" t="s">
        <v>35</v>
      </c>
      <c r="M8" s="13" t="s">
        <v>36</v>
      </c>
      <c r="N8" s="13" t="s">
        <v>57</v>
      </c>
      <c r="O8" s="13" t="s">
        <v>135</v>
      </c>
      <c r="P8" s="13" t="s">
        <v>44</v>
      </c>
      <c r="Q8" s="13" t="s">
        <v>37</v>
      </c>
      <c r="R8" s="13" t="s">
        <v>45</v>
      </c>
      <c r="S8" s="13" t="s">
        <v>39</v>
      </c>
      <c r="T8" s="15">
        <v>1</v>
      </c>
      <c r="U8" s="13" t="s">
        <v>71</v>
      </c>
      <c r="V8" s="16" t="s">
        <v>864</v>
      </c>
      <c r="W8" s="17">
        <v>3599.44</v>
      </c>
      <c r="X8" s="18">
        <v>3599.44</v>
      </c>
      <c r="Y8" s="18">
        <v>0</v>
      </c>
      <c r="Z8" s="18">
        <v>0</v>
      </c>
      <c r="AA8" s="18">
        <v>575.91</v>
      </c>
      <c r="AB8" s="18">
        <v>0</v>
      </c>
      <c r="AC8" s="18">
        <v>4175.3500000000004</v>
      </c>
    </row>
    <row r="9" spans="1:29" x14ac:dyDescent="0.2">
      <c r="A9" s="13" t="s">
        <v>865</v>
      </c>
      <c r="B9" s="13" t="s">
        <v>108</v>
      </c>
      <c r="C9" s="14" t="s">
        <v>43</v>
      </c>
      <c r="D9" s="13" t="s">
        <v>811</v>
      </c>
      <c r="E9" s="13" t="s">
        <v>785</v>
      </c>
      <c r="F9" s="13" t="s">
        <v>866</v>
      </c>
      <c r="G9" s="13" t="s">
        <v>867</v>
      </c>
      <c r="H9" s="13" t="s">
        <v>868</v>
      </c>
      <c r="I9" s="13" t="str">
        <f t="shared" si="0"/>
        <v>01-2024</v>
      </c>
      <c r="J9" s="13" t="str">
        <f t="shared" si="1"/>
        <v>2024</v>
      </c>
      <c r="K9" s="227" t="s">
        <v>2474</v>
      </c>
      <c r="L9" s="13" t="s">
        <v>35</v>
      </c>
      <c r="M9" s="13" t="s">
        <v>36</v>
      </c>
      <c r="N9" s="13" t="s">
        <v>813</v>
      </c>
      <c r="O9" s="13" t="s">
        <v>822</v>
      </c>
      <c r="P9" s="13" t="s">
        <v>51</v>
      </c>
      <c r="Q9" s="13" t="s">
        <v>52</v>
      </c>
      <c r="R9" s="13" t="s">
        <v>45</v>
      </c>
      <c r="S9" s="13" t="s">
        <v>39</v>
      </c>
      <c r="T9" s="15">
        <v>1</v>
      </c>
      <c r="U9" s="13" t="s">
        <v>869</v>
      </c>
      <c r="V9" s="16" t="s">
        <v>53</v>
      </c>
      <c r="W9" s="17">
        <v>10000</v>
      </c>
      <c r="X9" s="18">
        <v>10000</v>
      </c>
      <c r="Y9" s="18">
        <v>0</v>
      </c>
      <c r="Z9" s="18">
        <v>0</v>
      </c>
      <c r="AA9" s="18">
        <v>1600</v>
      </c>
      <c r="AB9" s="18">
        <v>0</v>
      </c>
      <c r="AC9" s="18">
        <v>11600</v>
      </c>
    </row>
    <row r="10" spans="1:29" x14ac:dyDescent="0.2">
      <c r="A10" s="13" t="s">
        <v>870</v>
      </c>
      <c r="B10" s="13" t="s">
        <v>108</v>
      </c>
      <c r="C10" s="14" t="s">
        <v>43</v>
      </c>
      <c r="D10" s="13" t="s">
        <v>811</v>
      </c>
      <c r="E10" s="13" t="s">
        <v>786</v>
      </c>
      <c r="F10" s="13" t="s">
        <v>871</v>
      </c>
      <c r="G10" s="13" t="s">
        <v>872</v>
      </c>
      <c r="H10" s="13" t="s">
        <v>873</v>
      </c>
      <c r="I10" s="13" t="str">
        <f t="shared" si="0"/>
        <v>01-2024</v>
      </c>
      <c r="J10" s="13" t="str">
        <f t="shared" si="1"/>
        <v>2024</v>
      </c>
      <c r="K10" s="227" t="s">
        <v>2474</v>
      </c>
      <c r="L10" s="13" t="s">
        <v>35</v>
      </c>
      <c r="M10" s="13" t="s">
        <v>36</v>
      </c>
      <c r="N10" s="13" t="s">
        <v>813</v>
      </c>
      <c r="O10" s="13" t="s">
        <v>822</v>
      </c>
      <c r="P10" s="13" t="s">
        <v>51</v>
      </c>
      <c r="Q10" s="13" t="s">
        <v>52</v>
      </c>
      <c r="R10" s="13" t="s">
        <v>45</v>
      </c>
      <c r="S10" s="13" t="s">
        <v>39</v>
      </c>
      <c r="T10" s="15">
        <v>1</v>
      </c>
      <c r="U10" s="13" t="s">
        <v>874</v>
      </c>
      <c r="V10" s="16" t="s">
        <v>102</v>
      </c>
      <c r="W10" s="17">
        <v>5000</v>
      </c>
      <c r="X10" s="18">
        <v>5000</v>
      </c>
      <c r="Y10" s="18">
        <v>0</v>
      </c>
      <c r="Z10" s="18">
        <v>0</v>
      </c>
      <c r="AA10" s="18">
        <v>800</v>
      </c>
      <c r="AB10" s="18">
        <v>0</v>
      </c>
      <c r="AC10" s="18">
        <v>5800</v>
      </c>
    </row>
    <row r="11" spans="1:29" x14ac:dyDescent="0.2">
      <c r="A11" s="13" t="s">
        <v>875</v>
      </c>
      <c r="B11" s="13" t="s">
        <v>108</v>
      </c>
      <c r="C11" s="14" t="s">
        <v>43</v>
      </c>
      <c r="D11" s="13" t="s">
        <v>811</v>
      </c>
      <c r="E11" s="13" t="s">
        <v>787</v>
      </c>
      <c r="F11" s="13" t="s">
        <v>876</v>
      </c>
      <c r="G11" s="13" t="s">
        <v>877</v>
      </c>
      <c r="H11" s="13" t="s">
        <v>878</v>
      </c>
      <c r="I11" s="13" t="str">
        <f t="shared" si="0"/>
        <v>01-2024</v>
      </c>
      <c r="J11" s="13" t="str">
        <f t="shared" si="1"/>
        <v>2024</v>
      </c>
      <c r="K11" s="227" t="s">
        <v>2474</v>
      </c>
      <c r="L11" s="13" t="s">
        <v>35</v>
      </c>
      <c r="M11" s="13" t="s">
        <v>36</v>
      </c>
      <c r="N11" s="13" t="s">
        <v>93</v>
      </c>
      <c r="O11" s="13" t="s">
        <v>94</v>
      </c>
      <c r="P11" s="13" t="s">
        <v>44</v>
      </c>
      <c r="Q11" s="13" t="s">
        <v>37</v>
      </c>
      <c r="R11" s="13" t="s">
        <v>45</v>
      </c>
      <c r="S11" s="13" t="s">
        <v>39</v>
      </c>
      <c r="T11" s="15">
        <v>1</v>
      </c>
      <c r="U11" s="13" t="s">
        <v>829</v>
      </c>
      <c r="V11" s="16" t="s">
        <v>828</v>
      </c>
      <c r="W11" s="17">
        <v>4310.34</v>
      </c>
      <c r="X11" s="18">
        <v>4310.34</v>
      </c>
      <c r="Y11" s="18">
        <v>0</v>
      </c>
      <c r="Z11" s="18">
        <v>0</v>
      </c>
      <c r="AA11" s="18">
        <v>689.66</v>
      </c>
      <c r="AB11" s="18">
        <v>0</v>
      </c>
      <c r="AC11" s="18">
        <v>5000</v>
      </c>
    </row>
    <row r="12" spans="1:29" x14ac:dyDescent="0.2">
      <c r="A12" s="13" t="s">
        <v>879</v>
      </c>
      <c r="B12" s="13" t="s">
        <v>108</v>
      </c>
      <c r="C12" s="14" t="s">
        <v>43</v>
      </c>
      <c r="D12" s="13" t="s">
        <v>811</v>
      </c>
      <c r="E12" s="13" t="s">
        <v>788</v>
      </c>
      <c r="F12" s="13" t="s">
        <v>880</v>
      </c>
      <c r="G12" s="13" t="s">
        <v>881</v>
      </c>
      <c r="H12" s="13" t="s">
        <v>882</v>
      </c>
      <c r="I12" s="13" t="str">
        <f t="shared" si="0"/>
        <v>01-2024</v>
      </c>
      <c r="J12" s="13" t="str">
        <f t="shared" si="1"/>
        <v>2024</v>
      </c>
      <c r="K12" s="227" t="s">
        <v>2474</v>
      </c>
      <c r="L12" s="13" t="s">
        <v>35</v>
      </c>
      <c r="M12" s="13" t="s">
        <v>36</v>
      </c>
      <c r="N12" s="13" t="s">
        <v>826</v>
      </c>
      <c r="O12" s="13" t="s">
        <v>827</v>
      </c>
      <c r="P12" s="13" t="s">
        <v>44</v>
      </c>
      <c r="Q12" s="13" t="s">
        <v>37</v>
      </c>
      <c r="R12" s="13" t="s">
        <v>45</v>
      </c>
      <c r="S12" s="13" t="s">
        <v>39</v>
      </c>
      <c r="T12" s="15">
        <v>1</v>
      </c>
      <c r="U12" s="13" t="s">
        <v>883</v>
      </c>
      <c r="V12" s="16" t="s">
        <v>884</v>
      </c>
      <c r="W12" s="17">
        <v>9535.15</v>
      </c>
      <c r="X12" s="18">
        <v>9535.15</v>
      </c>
      <c r="Y12" s="18">
        <v>0</v>
      </c>
      <c r="Z12" s="18">
        <v>0</v>
      </c>
      <c r="AA12" s="18">
        <v>1525.62</v>
      </c>
      <c r="AB12" s="18">
        <v>0</v>
      </c>
      <c r="AC12" s="18">
        <v>11060.77</v>
      </c>
    </row>
    <row r="13" spans="1:29" x14ac:dyDescent="0.2">
      <c r="A13" s="13" t="s">
        <v>885</v>
      </c>
      <c r="B13" s="13" t="s">
        <v>108</v>
      </c>
      <c r="C13" s="14" t="s">
        <v>43</v>
      </c>
      <c r="D13" s="13" t="s">
        <v>811</v>
      </c>
      <c r="E13" s="13" t="s">
        <v>789</v>
      </c>
      <c r="F13" s="13" t="s">
        <v>886</v>
      </c>
      <c r="G13" s="13" t="s">
        <v>887</v>
      </c>
      <c r="H13" s="13" t="s">
        <v>888</v>
      </c>
      <c r="I13" s="13" t="str">
        <f t="shared" si="0"/>
        <v>01-2024</v>
      </c>
      <c r="J13" s="13" t="str">
        <f t="shared" si="1"/>
        <v>2024</v>
      </c>
      <c r="K13" s="227" t="s">
        <v>2474</v>
      </c>
      <c r="L13" s="13" t="s">
        <v>35</v>
      </c>
      <c r="M13" s="13" t="s">
        <v>36</v>
      </c>
      <c r="N13" s="13" t="s">
        <v>889</v>
      </c>
      <c r="O13" s="13" t="s">
        <v>890</v>
      </c>
      <c r="P13" s="13" t="s">
        <v>44</v>
      </c>
      <c r="Q13" s="13" t="s">
        <v>37</v>
      </c>
      <c r="R13" s="13" t="s">
        <v>45</v>
      </c>
      <c r="S13" s="13" t="s">
        <v>39</v>
      </c>
      <c r="T13" s="15">
        <v>1</v>
      </c>
      <c r="U13" s="13" t="s">
        <v>891</v>
      </c>
      <c r="V13" s="16" t="s">
        <v>892</v>
      </c>
      <c r="W13" s="17">
        <v>5864</v>
      </c>
      <c r="X13" s="18">
        <v>5864</v>
      </c>
      <c r="Y13" s="18">
        <v>0</v>
      </c>
      <c r="Z13" s="18">
        <v>0</v>
      </c>
      <c r="AA13" s="18">
        <v>938.24</v>
      </c>
      <c r="AB13" s="18">
        <v>0</v>
      </c>
      <c r="AC13" s="18">
        <v>6802.24</v>
      </c>
    </row>
    <row r="14" spans="1:29" x14ac:dyDescent="0.2">
      <c r="A14" s="13" t="s">
        <v>893</v>
      </c>
      <c r="B14" s="13" t="s">
        <v>108</v>
      </c>
      <c r="C14" s="14" t="s">
        <v>43</v>
      </c>
      <c r="D14" s="13" t="s">
        <v>811</v>
      </c>
      <c r="E14" s="13" t="s">
        <v>790</v>
      </c>
      <c r="F14" s="13" t="s">
        <v>894</v>
      </c>
      <c r="G14" s="13" t="s">
        <v>895</v>
      </c>
      <c r="H14" s="13" t="s">
        <v>896</v>
      </c>
      <c r="I14" s="13" t="str">
        <f t="shared" si="0"/>
        <v>01-2024</v>
      </c>
      <c r="J14" s="13" t="str">
        <f t="shared" si="1"/>
        <v>2024</v>
      </c>
      <c r="K14" s="227" t="s">
        <v>2474</v>
      </c>
      <c r="L14" s="13" t="s">
        <v>35</v>
      </c>
      <c r="M14" s="13" t="s">
        <v>36</v>
      </c>
      <c r="N14" s="13" t="s">
        <v>826</v>
      </c>
      <c r="O14" s="13" t="s">
        <v>827</v>
      </c>
      <c r="P14" s="13" t="s">
        <v>44</v>
      </c>
      <c r="Q14" s="13" t="s">
        <v>37</v>
      </c>
      <c r="R14" s="13" t="s">
        <v>45</v>
      </c>
      <c r="S14" s="13" t="s">
        <v>39</v>
      </c>
      <c r="T14" s="15">
        <v>1</v>
      </c>
      <c r="U14" s="13" t="s">
        <v>897</v>
      </c>
      <c r="V14" s="16" t="s">
        <v>42</v>
      </c>
      <c r="W14" s="17">
        <v>2000</v>
      </c>
      <c r="X14" s="18">
        <v>2000</v>
      </c>
      <c r="Y14" s="18">
        <v>0</v>
      </c>
      <c r="Z14" s="18">
        <v>0</v>
      </c>
      <c r="AA14" s="18">
        <v>320</v>
      </c>
      <c r="AB14" s="18">
        <v>0</v>
      </c>
      <c r="AC14" s="18">
        <v>2320</v>
      </c>
    </row>
    <row r="15" spans="1:29" x14ac:dyDescent="0.2">
      <c r="A15" s="13" t="s">
        <v>898</v>
      </c>
      <c r="B15" s="13" t="s">
        <v>108</v>
      </c>
      <c r="C15" s="14" t="s">
        <v>761</v>
      </c>
      <c r="D15" s="13" t="s">
        <v>815</v>
      </c>
      <c r="E15" s="13" t="s">
        <v>775</v>
      </c>
      <c r="F15" s="13" t="s">
        <v>899</v>
      </c>
      <c r="G15" s="13" t="s">
        <v>900</v>
      </c>
      <c r="H15" s="13" t="s">
        <v>901</v>
      </c>
      <c r="I15" s="13" t="str">
        <f t="shared" si="0"/>
        <v>01-2024</v>
      </c>
      <c r="J15" s="13" t="str">
        <f t="shared" si="1"/>
        <v>2024</v>
      </c>
      <c r="K15" s="227" t="s">
        <v>2474</v>
      </c>
      <c r="L15" s="13" t="s">
        <v>35</v>
      </c>
      <c r="M15" s="13" t="s">
        <v>36</v>
      </c>
      <c r="N15" s="13" t="s">
        <v>817</v>
      </c>
      <c r="O15" s="13" t="s">
        <v>825</v>
      </c>
      <c r="P15" s="13" t="s">
        <v>34</v>
      </c>
      <c r="Q15" s="13" t="s">
        <v>34</v>
      </c>
      <c r="R15" s="13" t="s">
        <v>766</v>
      </c>
      <c r="S15" s="13" t="s">
        <v>767</v>
      </c>
      <c r="T15" s="15">
        <v>0</v>
      </c>
      <c r="U15" s="13" t="s">
        <v>768</v>
      </c>
      <c r="V15" s="16" t="s">
        <v>769</v>
      </c>
      <c r="W15" s="17">
        <v>0</v>
      </c>
      <c r="X15" s="18">
        <v>0</v>
      </c>
      <c r="Y15" s="18">
        <v>0</v>
      </c>
      <c r="Z15" s="18">
        <v>0</v>
      </c>
      <c r="AA15" s="18">
        <v>0</v>
      </c>
      <c r="AB15" s="18">
        <v>0</v>
      </c>
      <c r="AC15" s="18">
        <v>0</v>
      </c>
    </row>
    <row r="16" spans="1:29" x14ac:dyDescent="0.2">
      <c r="A16" s="13" t="s">
        <v>902</v>
      </c>
      <c r="B16" s="13" t="s">
        <v>108</v>
      </c>
      <c r="C16" s="14" t="s">
        <v>761</v>
      </c>
      <c r="D16" s="13" t="s">
        <v>815</v>
      </c>
      <c r="E16" s="13" t="s">
        <v>40</v>
      </c>
      <c r="F16" s="13" t="s">
        <v>903</v>
      </c>
      <c r="G16" s="13" t="s">
        <v>904</v>
      </c>
      <c r="H16" s="13" t="s">
        <v>905</v>
      </c>
      <c r="I16" s="13" t="str">
        <f t="shared" si="0"/>
        <v>01-2024</v>
      </c>
      <c r="J16" s="13" t="str">
        <f t="shared" si="1"/>
        <v>2024</v>
      </c>
      <c r="K16" s="227" t="s">
        <v>2474</v>
      </c>
      <c r="L16" s="13" t="s">
        <v>35</v>
      </c>
      <c r="M16" s="13" t="s">
        <v>36</v>
      </c>
      <c r="N16" s="13" t="s">
        <v>820</v>
      </c>
      <c r="O16" s="13" t="s">
        <v>821</v>
      </c>
      <c r="P16" s="13" t="s">
        <v>34</v>
      </c>
      <c r="Q16" s="13" t="s">
        <v>34</v>
      </c>
      <c r="R16" s="13" t="s">
        <v>766</v>
      </c>
      <c r="S16" s="13" t="s">
        <v>767</v>
      </c>
      <c r="T16" s="15">
        <v>0</v>
      </c>
      <c r="U16" s="13" t="s">
        <v>768</v>
      </c>
      <c r="V16" s="16" t="s">
        <v>769</v>
      </c>
      <c r="W16" s="17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</row>
    <row r="17" spans="1:29" x14ac:dyDescent="0.2">
      <c r="A17" s="13" t="s">
        <v>906</v>
      </c>
      <c r="B17" s="13" t="s">
        <v>108</v>
      </c>
      <c r="C17" s="14" t="s">
        <v>761</v>
      </c>
      <c r="D17" s="13" t="s">
        <v>815</v>
      </c>
      <c r="E17" s="13" t="s">
        <v>776</v>
      </c>
      <c r="F17" s="13" t="s">
        <v>907</v>
      </c>
      <c r="G17" s="13" t="s">
        <v>908</v>
      </c>
      <c r="H17" s="13" t="s">
        <v>909</v>
      </c>
      <c r="I17" s="13" t="str">
        <f t="shared" si="0"/>
        <v>01-2024</v>
      </c>
      <c r="J17" s="13" t="str">
        <f t="shared" si="1"/>
        <v>2024</v>
      </c>
      <c r="K17" s="227" t="s">
        <v>2474</v>
      </c>
      <c r="L17" s="13" t="s">
        <v>35</v>
      </c>
      <c r="M17" s="13" t="s">
        <v>36</v>
      </c>
      <c r="N17" s="13" t="s">
        <v>813</v>
      </c>
      <c r="O17" s="13" t="s">
        <v>822</v>
      </c>
      <c r="P17" s="13" t="s">
        <v>34</v>
      </c>
      <c r="Q17" s="13" t="s">
        <v>34</v>
      </c>
      <c r="R17" s="13" t="s">
        <v>766</v>
      </c>
      <c r="S17" s="13" t="s">
        <v>767</v>
      </c>
      <c r="T17" s="15">
        <v>0</v>
      </c>
      <c r="U17" s="13" t="s">
        <v>768</v>
      </c>
      <c r="V17" s="16" t="s">
        <v>769</v>
      </c>
      <c r="W17" s="17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</row>
    <row r="18" spans="1:29" x14ac:dyDescent="0.2">
      <c r="A18" s="13" t="s">
        <v>910</v>
      </c>
      <c r="B18" s="13" t="s">
        <v>108</v>
      </c>
      <c r="C18" s="14" t="s">
        <v>761</v>
      </c>
      <c r="D18" s="13" t="s">
        <v>815</v>
      </c>
      <c r="E18" s="13" t="s">
        <v>777</v>
      </c>
      <c r="F18" s="13" t="s">
        <v>911</v>
      </c>
      <c r="G18" s="13" t="s">
        <v>912</v>
      </c>
      <c r="H18" s="13" t="s">
        <v>913</v>
      </c>
      <c r="I18" s="13" t="str">
        <f t="shared" si="0"/>
        <v>01-2024</v>
      </c>
      <c r="J18" s="13" t="str">
        <f t="shared" si="1"/>
        <v>2024</v>
      </c>
      <c r="K18" s="227" t="s">
        <v>2474</v>
      </c>
      <c r="L18" s="13" t="s">
        <v>35</v>
      </c>
      <c r="M18" s="13" t="s">
        <v>36</v>
      </c>
      <c r="N18" s="13" t="s">
        <v>813</v>
      </c>
      <c r="O18" s="13" t="s">
        <v>822</v>
      </c>
      <c r="P18" s="13" t="s">
        <v>34</v>
      </c>
      <c r="Q18" s="13" t="s">
        <v>34</v>
      </c>
      <c r="R18" s="13" t="s">
        <v>766</v>
      </c>
      <c r="S18" s="13" t="s">
        <v>767</v>
      </c>
      <c r="T18" s="15">
        <v>0</v>
      </c>
      <c r="U18" s="13" t="s">
        <v>768</v>
      </c>
      <c r="V18" s="16" t="s">
        <v>769</v>
      </c>
      <c r="W18" s="17">
        <v>0</v>
      </c>
      <c r="X18" s="18">
        <v>0</v>
      </c>
      <c r="Y18" s="18">
        <v>0</v>
      </c>
      <c r="Z18" s="18">
        <v>0</v>
      </c>
      <c r="AA18" s="18">
        <v>0</v>
      </c>
      <c r="AB18" s="18">
        <v>0</v>
      </c>
      <c r="AC18" s="18">
        <v>0</v>
      </c>
    </row>
    <row r="19" spans="1:29" x14ac:dyDescent="0.2">
      <c r="A19" s="13" t="s">
        <v>914</v>
      </c>
      <c r="B19" s="13" t="s">
        <v>108</v>
      </c>
      <c r="C19" s="14" t="s">
        <v>43</v>
      </c>
      <c r="D19" s="13" t="s">
        <v>811</v>
      </c>
      <c r="E19" s="13" t="s">
        <v>76</v>
      </c>
      <c r="F19" s="13" t="s">
        <v>915</v>
      </c>
      <c r="G19" s="13" t="s">
        <v>916</v>
      </c>
      <c r="H19" s="13" t="s">
        <v>917</v>
      </c>
      <c r="I19" s="13" t="str">
        <f t="shared" si="0"/>
        <v>02-2024</v>
      </c>
      <c r="J19" s="13" t="str">
        <f t="shared" si="1"/>
        <v>2024</v>
      </c>
      <c r="K19" s="227" t="s">
        <v>2475</v>
      </c>
      <c r="L19" s="13" t="s">
        <v>35</v>
      </c>
      <c r="M19" s="13" t="s">
        <v>36</v>
      </c>
      <c r="N19" s="13" t="s">
        <v>918</v>
      </c>
      <c r="O19" s="13" t="s">
        <v>919</v>
      </c>
      <c r="P19" s="13" t="s">
        <v>44</v>
      </c>
      <c r="Q19" s="13" t="s">
        <v>37</v>
      </c>
      <c r="R19" s="13" t="s">
        <v>45</v>
      </c>
      <c r="S19" s="13" t="s">
        <v>39</v>
      </c>
      <c r="T19" s="15">
        <v>1</v>
      </c>
      <c r="U19" s="13" t="s">
        <v>920</v>
      </c>
      <c r="V19" s="16" t="s">
        <v>47</v>
      </c>
      <c r="W19" s="87">
        <v>6000</v>
      </c>
      <c r="X19" s="18">
        <v>6000</v>
      </c>
      <c r="Y19" s="18">
        <v>0</v>
      </c>
      <c r="Z19" s="18">
        <v>0</v>
      </c>
      <c r="AA19" s="18">
        <v>960</v>
      </c>
      <c r="AB19" s="18">
        <v>0</v>
      </c>
      <c r="AC19" s="18">
        <v>6960</v>
      </c>
    </row>
    <row r="20" spans="1:29" x14ac:dyDescent="0.2">
      <c r="A20" s="13" t="s">
        <v>921</v>
      </c>
      <c r="B20" s="13" t="s">
        <v>108</v>
      </c>
      <c r="C20" s="14" t="s">
        <v>43</v>
      </c>
      <c r="D20" s="13" t="s">
        <v>811</v>
      </c>
      <c r="E20" s="13" t="s">
        <v>791</v>
      </c>
      <c r="F20" s="13" t="s">
        <v>922</v>
      </c>
      <c r="G20" s="13" t="s">
        <v>923</v>
      </c>
      <c r="H20" s="13" t="s">
        <v>924</v>
      </c>
      <c r="I20" s="13" t="str">
        <f t="shared" si="0"/>
        <v>02-2024</v>
      </c>
      <c r="J20" s="13" t="str">
        <f t="shared" si="1"/>
        <v>2024</v>
      </c>
      <c r="K20" s="227" t="s">
        <v>2474</v>
      </c>
      <c r="L20" s="13" t="s">
        <v>35</v>
      </c>
      <c r="M20" s="13" t="s">
        <v>36</v>
      </c>
      <c r="N20" s="13" t="s">
        <v>819</v>
      </c>
      <c r="O20" s="13" t="s">
        <v>824</v>
      </c>
      <c r="P20" s="13" t="s">
        <v>51</v>
      </c>
      <c r="Q20" s="13" t="s">
        <v>52</v>
      </c>
      <c r="R20" s="13" t="s">
        <v>45</v>
      </c>
      <c r="S20" s="13" t="s">
        <v>39</v>
      </c>
      <c r="T20" s="15">
        <v>1</v>
      </c>
      <c r="U20" s="13" t="s">
        <v>925</v>
      </c>
      <c r="V20" s="16" t="s">
        <v>926</v>
      </c>
      <c r="W20" s="87">
        <v>5600</v>
      </c>
      <c r="X20" s="18">
        <v>5600</v>
      </c>
      <c r="Y20" s="18">
        <v>0</v>
      </c>
      <c r="Z20" s="18">
        <v>0</v>
      </c>
      <c r="AA20" s="18">
        <v>896</v>
      </c>
      <c r="AB20" s="18">
        <v>0</v>
      </c>
      <c r="AC20" s="18">
        <v>6496</v>
      </c>
    </row>
    <row r="21" spans="1:29" x14ac:dyDescent="0.2">
      <c r="A21" s="13" t="s">
        <v>927</v>
      </c>
      <c r="B21" s="13" t="s">
        <v>108</v>
      </c>
      <c r="C21" s="14" t="s">
        <v>43</v>
      </c>
      <c r="D21" s="13" t="s">
        <v>811</v>
      </c>
      <c r="E21" s="13" t="s">
        <v>792</v>
      </c>
      <c r="F21" s="13" t="s">
        <v>928</v>
      </c>
      <c r="G21" s="13" t="s">
        <v>929</v>
      </c>
      <c r="H21" s="13" t="s">
        <v>930</v>
      </c>
      <c r="I21" s="13" t="str">
        <f t="shared" si="0"/>
        <v>02-2024</v>
      </c>
      <c r="J21" s="13" t="str">
        <f t="shared" si="1"/>
        <v>2024</v>
      </c>
      <c r="K21" s="227" t="s">
        <v>2474</v>
      </c>
      <c r="L21" s="13" t="s">
        <v>35</v>
      </c>
      <c r="M21" s="13" t="s">
        <v>36</v>
      </c>
      <c r="N21" s="13" t="s">
        <v>41</v>
      </c>
      <c r="O21" s="13" t="s">
        <v>128</v>
      </c>
      <c r="P21" s="13" t="s">
        <v>44</v>
      </c>
      <c r="Q21" s="13" t="s">
        <v>37</v>
      </c>
      <c r="R21" s="13" t="s">
        <v>45</v>
      </c>
      <c r="S21" s="13" t="s">
        <v>39</v>
      </c>
      <c r="T21" s="15">
        <v>1</v>
      </c>
      <c r="U21" s="13" t="s">
        <v>931</v>
      </c>
      <c r="V21" s="16" t="s">
        <v>841</v>
      </c>
      <c r="W21" s="87">
        <v>5700.56</v>
      </c>
      <c r="X21" s="18">
        <v>5700.56</v>
      </c>
      <c r="Y21" s="18">
        <v>0</v>
      </c>
      <c r="Z21" s="18">
        <v>0</v>
      </c>
      <c r="AA21" s="18">
        <v>912.09</v>
      </c>
      <c r="AB21" s="18">
        <v>0</v>
      </c>
      <c r="AC21" s="18">
        <v>6612.6500000000005</v>
      </c>
    </row>
    <row r="22" spans="1:29" x14ac:dyDescent="0.2">
      <c r="A22" s="13" t="s">
        <v>932</v>
      </c>
      <c r="B22" s="13" t="s">
        <v>108</v>
      </c>
      <c r="C22" s="14" t="s">
        <v>43</v>
      </c>
      <c r="D22" s="13" t="s">
        <v>811</v>
      </c>
      <c r="E22" s="13" t="s">
        <v>793</v>
      </c>
      <c r="F22" s="13" t="s">
        <v>933</v>
      </c>
      <c r="G22" s="13" t="s">
        <v>934</v>
      </c>
      <c r="H22" s="13" t="s">
        <v>935</v>
      </c>
      <c r="I22" s="13" t="str">
        <f t="shared" si="0"/>
        <v>02-2024</v>
      </c>
      <c r="J22" s="13" t="str">
        <f t="shared" si="1"/>
        <v>2024</v>
      </c>
      <c r="K22" s="227" t="s">
        <v>2475</v>
      </c>
      <c r="L22" s="13" t="s">
        <v>35</v>
      </c>
      <c r="M22" s="13" t="s">
        <v>36</v>
      </c>
      <c r="N22" s="13" t="s">
        <v>918</v>
      </c>
      <c r="O22" s="13" t="s">
        <v>919</v>
      </c>
      <c r="P22" s="13" t="s">
        <v>44</v>
      </c>
      <c r="Q22" s="13" t="s">
        <v>37</v>
      </c>
      <c r="R22" s="13" t="s">
        <v>45</v>
      </c>
      <c r="S22" s="13" t="s">
        <v>39</v>
      </c>
      <c r="T22" s="15">
        <v>1</v>
      </c>
      <c r="U22" s="13" t="s">
        <v>936</v>
      </c>
      <c r="V22" s="16" t="s">
        <v>47</v>
      </c>
      <c r="W22" s="87">
        <v>6000</v>
      </c>
      <c r="X22" s="18">
        <v>6000</v>
      </c>
      <c r="Y22" s="18">
        <v>0</v>
      </c>
      <c r="Z22" s="18">
        <v>0</v>
      </c>
      <c r="AA22" s="18">
        <v>960</v>
      </c>
      <c r="AB22" s="18">
        <v>0</v>
      </c>
      <c r="AC22" s="18">
        <v>6960</v>
      </c>
    </row>
    <row r="23" spans="1:29" x14ac:dyDescent="0.2">
      <c r="A23" s="13" t="s">
        <v>937</v>
      </c>
      <c r="B23" s="13" t="s">
        <v>108</v>
      </c>
      <c r="C23" s="14" t="s">
        <v>43</v>
      </c>
      <c r="D23" s="13" t="s">
        <v>811</v>
      </c>
      <c r="E23" s="13" t="s">
        <v>794</v>
      </c>
      <c r="F23" s="13" t="s">
        <v>938</v>
      </c>
      <c r="G23" s="13" t="s">
        <v>939</v>
      </c>
      <c r="H23" s="13" t="s">
        <v>940</v>
      </c>
      <c r="I23" s="13" t="str">
        <f t="shared" si="0"/>
        <v>02-2024</v>
      </c>
      <c r="J23" s="13" t="str">
        <f t="shared" si="1"/>
        <v>2024</v>
      </c>
      <c r="K23" s="227" t="s">
        <v>2475</v>
      </c>
      <c r="L23" s="13" t="s">
        <v>35</v>
      </c>
      <c r="M23" s="13" t="s">
        <v>36</v>
      </c>
      <c r="N23" s="13" t="s">
        <v>918</v>
      </c>
      <c r="O23" s="13" t="s">
        <v>919</v>
      </c>
      <c r="P23" s="13" t="s">
        <v>44</v>
      </c>
      <c r="Q23" s="13" t="s">
        <v>37</v>
      </c>
      <c r="R23" s="13" t="s">
        <v>45</v>
      </c>
      <c r="S23" s="13" t="s">
        <v>39</v>
      </c>
      <c r="T23" s="15">
        <v>1</v>
      </c>
      <c r="U23" s="13" t="s">
        <v>941</v>
      </c>
      <c r="V23" s="16" t="s">
        <v>812</v>
      </c>
      <c r="W23" s="87">
        <v>4500</v>
      </c>
      <c r="X23" s="18">
        <v>4500</v>
      </c>
      <c r="Y23" s="18">
        <v>0</v>
      </c>
      <c r="Z23" s="18">
        <v>0</v>
      </c>
      <c r="AA23" s="18">
        <v>720</v>
      </c>
      <c r="AB23" s="18">
        <v>0</v>
      </c>
      <c r="AC23" s="18">
        <v>5220</v>
      </c>
    </row>
    <row r="24" spans="1:29" x14ac:dyDescent="0.2">
      <c r="A24" s="13" t="s">
        <v>942</v>
      </c>
      <c r="B24" s="13" t="s">
        <v>108</v>
      </c>
      <c r="C24" s="14" t="s">
        <v>43</v>
      </c>
      <c r="D24" s="13" t="s">
        <v>811</v>
      </c>
      <c r="E24" s="13" t="s">
        <v>85</v>
      </c>
      <c r="F24" s="13" t="s">
        <v>943</v>
      </c>
      <c r="G24" s="13" t="s">
        <v>944</v>
      </c>
      <c r="H24" s="13" t="s">
        <v>945</v>
      </c>
      <c r="I24" s="13" t="str">
        <f t="shared" si="0"/>
        <v>02-2024</v>
      </c>
      <c r="J24" s="13" t="str">
        <f t="shared" si="1"/>
        <v>2024</v>
      </c>
      <c r="K24" s="227" t="s">
        <v>2475</v>
      </c>
      <c r="L24" s="13" t="s">
        <v>35</v>
      </c>
      <c r="M24" s="13" t="s">
        <v>36</v>
      </c>
      <c r="N24" s="13" t="s">
        <v>918</v>
      </c>
      <c r="O24" s="13" t="s">
        <v>919</v>
      </c>
      <c r="P24" s="13" t="s">
        <v>44</v>
      </c>
      <c r="Q24" s="13" t="s">
        <v>37</v>
      </c>
      <c r="R24" s="13" t="s">
        <v>45</v>
      </c>
      <c r="S24" s="13" t="s">
        <v>39</v>
      </c>
      <c r="T24" s="15">
        <v>1</v>
      </c>
      <c r="U24" s="13" t="s">
        <v>946</v>
      </c>
      <c r="V24" s="16" t="s">
        <v>812</v>
      </c>
      <c r="W24" s="87">
        <v>4500</v>
      </c>
      <c r="X24" s="18">
        <v>4500</v>
      </c>
      <c r="Y24" s="18">
        <v>0</v>
      </c>
      <c r="Z24" s="18">
        <v>0</v>
      </c>
      <c r="AA24" s="18">
        <v>720</v>
      </c>
      <c r="AB24" s="18">
        <v>0</v>
      </c>
      <c r="AC24" s="18">
        <v>5220</v>
      </c>
    </row>
    <row r="25" spans="1:29" x14ac:dyDescent="0.2">
      <c r="A25" s="13" t="s">
        <v>947</v>
      </c>
      <c r="B25" s="13" t="s">
        <v>108</v>
      </c>
      <c r="C25" s="14" t="s">
        <v>43</v>
      </c>
      <c r="D25" s="13" t="s">
        <v>811</v>
      </c>
      <c r="E25" s="13" t="s">
        <v>795</v>
      </c>
      <c r="F25" s="13" t="s">
        <v>948</v>
      </c>
      <c r="G25" s="13" t="s">
        <v>949</v>
      </c>
      <c r="H25" s="13" t="s">
        <v>950</v>
      </c>
      <c r="I25" s="13" t="str">
        <f t="shared" si="0"/>
        <v>02-2024</v>
      </c>
      <c r="J25" s="13" t="str">
        <f t="shared" si="1"/>
        <v>2024</v>
      </c>
      <c r="K25" s="227" t="s">
        <v>2475</v>
      </c>
      <c r="L25" s="13" t="s">
        <v>35</v>
      </c>
      <c r="M25" s="13" t="s">
        <v>36</v>
      </c>
      <c r="N25" s="13" t="s">
        <v>918</v>
      </c>
      <c r="O25" s="13" t="s">
        <v>919</v>
      </c>
      <c r="P25" s="13" t="s">
        <v>44</v>
      </c>
      <c r="Q25" s="13" t="s">
        <v>37</v>
      </c>
      <c r="R25" s="13" t="s">
        <v>45</v>
      </c>
      <c r="S25" s="13" t="s">
        <v>39</v>
      </c>
      <c r="T25" s="15">
        <v>1</v>
      </c>
      <c r="U25" s="13" t="s">
        <v>951</v>
      </c>
      <c r="V25" s="16" t="s">
        <v>812</v>
      </c>
      <c r="W25" s="87">
        <v>4500</v>
      </c>
      <c r="X25" s="18">
        <v>4500</v>
      </c>
      <c r="Y25" s="18">
        <v>0</v>
      </c>
      <c r="Z25" s="18">
        <v>0</v>
      </c>
      <c r="AA25" s="18">
        <v>720</v>
      </c>
      <c r="AB25" s="18">
        <v>0</v>
      </c>
      <c r="AC25" s="18">
        <v>5220</v>
      </c>
    </row>
    <row r="26" spans="1:29" x14ac:dyDescent="0.2">
      <c r="A26" s="13" t="s">
        <v>952</v>
      </c>
      <c r="B26" s="13" t="s">
        <v>108</v>
      </c>
      <c r="C26" s="14" t="s">
        <v>43</v>
      </c>
      <c r="D26" s="13" t="s">
        <v>811</v>
      </c>
      <c r="E26" s="13" t="s">
        <v>122</v>
      </c>
      <c r="F26" s="13" t="s">
        <v>953</v>
      </c>
      <c r="G26" s="13" t="s">
        <v>954</v>
      </c>
      <c r="H26" s="13" t="s">
        <v>955</v>
      </c>
      <c r="I26" s="13" t="str">
        <f t="shared" si="0"/>
        <v>02-2024</v>
      </c>
      <c r="J26" s="13" t="str">
        <f t="shared" si="1"/>
        <v>2024</v>
      </c>
      <c r="K26" s="227" t="s">
        <v>2475</v>
      </c>
      <c r="L26" s="13" t="s">
        <v>35</v>
      </c>
      <c r="M26" s="13" t="s">
        <v>36</v>
      </c>
      <c r="N26" s="13" t="s">
        <v>918</v>
      </c>
      <c r="O26" s="13" t="s">
        <v>919</v>
      </c>
      <c r="P26" s="13" t="s">
        <v>44</v>
      </c>
      <c r="Q26" s="13" t="s">
        <v>37</v>
      </c>
      <c r="R26" s="13" t="s">
        <v>45</v>
      </c>
      <c r="S26" s="13" t="s">
        <v>39</v>
      </c>
      <c r="T26" s="15">
        <v>1</v>
      </c>
      <c r="U26" s="13" t="s">
        <v>956</v>
      </c>
      <c r="V26" s="16" t="s">
        <v>816</v>
      </c>
      <c r="W26" s="87">
        <v>4000</v>
      </c>
      <c r="X26" s="18">
        <v>4000</v>
      </c>
      <c r="Y26" s="18">
        <v>0</v>
      </c>
      <c r="Z26" s="18">
        <v>0</v>
      </c>
      <c r="AA26" s="18">
        <v>640</v>
      </c>
      <c r="AB26" s="18">
        <v>0</v>
      </c>
      <c r="AC26" s="18">
        <v>4640</v>
      </c>
    </row>
    <row r="27" spans="1:29" x14ac:dyDescent="0.2">
      <c r="A27" s="13" t="s">
        <v>957</v>
      </c>
      <c r="B27" s="13" t="s">
        <v>108</v>
      </c>
      <c r="C27" s="14" t="s">
        <v>43</v>
      </c>
      <c r="D27" s="13" t="s">
        <v>811</v>
      </c>
      <c r="E27" s="13" t="s">
        <v>796</v>
      </c>
      <c r="F27" s="13" t="s">
        <v>958</v>
      </c>
      <c r="G27" s="13" t="s">
        <v>959</v>
      </c>
      <c r="H27" s="13" t="s">
        <v>960</v>
      </c>
      <c r="I27" s="13" t="str">
        <f t="shared" si="0"/>
        <v>02-2024</v>
      </c>
      <c r="J27" s="13" t="str">
        <f t="shared" si="1"/>
        <v>2024</v>
      </c>
      <c r="K27" s="227" t="s">
        <v>2474</v>
      </c>
      <c r="L27" s="13" t="s">
        <v>35</v>
      </c>
      <c r="M27" s="13" t="s">
        <v>36</v>
      </c>
      <c r="N27" s="13" t="s">
        <v>813</v>
      </c>
      <c r="O27" s="13" t="s">
        <v>822</v>
      </c>
      <c r="P27" s="13" t="s">
        <v>51</v>
      </c>
      <c r="Q27" s="13" t="s">
        <v>52</v>
      </c>
      <c r="R27" s="13" t="s">
        <v>45</v>
      </c>
      <c r="S27" s="13" t="s">
        <v>39</v>
      </c>
      <c r="T27" s="15">
        <v>1</v>
      </c>
      <c r="U27" s="13" t="s">
        <v>961</v>
      </c>
      <c r="V27" s="16" t="s">
        <v>962</v>
      </c>
      <c r="W27" s="87">
        <v>265</v>
      </c>
      <c r="X27" s="18">
        <v>265</v>
      </c>
      <c r="Y27" s="18">
        <v>0</v>
      </c>
      <c r="Z27" s="18">
        <v>0</v>
      </c>
      <c r="AA27" s="18">
        <v>42.4</v>
      </c>
      <c r="AB27" s="18">
        <v>0</v>
      </c>
      <c r="AC27" s="18">
        <v>307.39999999999998</v>
      </c>
    </row>
    <row r="28" spans="1:29" x14ac:dyDescent="0.2">
      <c r="A28" s="13" t="s">
        <v>963</v>
      </c>
      <c r="B28" s="13" t="s">
        <v>108</v>
      </c>
      <c r="C28" s="14" t="s">
        <v>43</v>
      </c>
      <c r="D28" s="13" t="s">
        <v>811</v>
      </c>
      <c r="E28" s="13" t="s">
        <v>797</v>
      </c>
      <c r="F28" s="13" t="s">
        <v>964</v>
      </c>
      <c r="G28" s="13" t="s">
        <v>965</v>
      </c>
      <c r="H28" s="13" t="s">
        <v>966</v>
      </c>
      <c r="I28" s="13" t="str">
        <f t="shared" si="0"/>
        <v>02-2024</v>
      </c>
      <c r="J28" s="13" t="str">
        <f t="shared" si="1"/>
        <v>2024</v>
      </c>
      <c r="K28" s="227" t="s">
        <v>2474</v>
      </c>
      <c r="L28" s="13" t="s">
        <v>35</v>
      </c>
      <c r="M28" s="13" t="s">
        <v>36</v>
      </c>
      <c r="N28" s="13" t="s">
        <v>813</v>
      </c>
      <c r="O28" s="13" t="s">
        <v>822</v>
      </c>
      <c r="P28" s="13" t="s">
        <v>51</v>
      </c>
      <c r="Q28" s="13" t="s">
        <v>52</v>
      </c>
      <c r="R28" s="13" t="s">
        <v>45</v>
      </c>
      <c r="S28" s="13" t="s">
        <v>39</v>
      </c>
      <c r="T28" s="15">
        <v>1</v>
      </c>
      <c r="U28" s="13" t="s">
        <v>967</v>
      </c>
      <c r="V28" s="16" t="s">
        <v>53</v>
      </c>
      <c r="W28" s="87">
        <v>10000</v>
      </c>
      <c r="X28" s="18">
        <v>10000</v>
      </c>
      <c r="Y28" s="18">
        <v>0</v>
      </c>
      <c r="Z28" s="18">
        <v>0</v>
      </c>
      <c r="AA28" s="18">
        <v>1600</v>
      </c>
      <c r="AB28" s="18">
        <v>0</v>
      </c>
      <c r="AC28" s="18">
        <v>11600</v>
      </c>
    </row>
    <row r="29" spans="1:29" x14ac:dyDescent="0.2">
      <c r="A29" s="13" t="s">
        <v>968</v>
      </c>
      <c r="B29" s="13" t="s">
        <v>108</v>
      </c>
      <c r="C29" s="14" t="s">
        <v>43</v>
      </c>
      <c r="D29" s="13" t="s">
        <v>811</v>
      </c>
      <c r="E29" s="13" t="s">
        <v>798</v>
      </c>
      <c r="F29" s="13" t="s">
        <v>969</v>
      </c>
      <c r="G29" s="13" t="s">
        <v>970</v>
      </c>
      <c r="H29" s="13" t="s">
        <v>971</v>
      </c>
      <c r="I29" s="13" t="str">
        <f t="shared" si="0"/>
        <v>02-2024</v>
      </c>
      <c r="J29" s="13" t="str">
        <f t="shared" si="1"/>
        <v>2024</v>
      </c>
      <c r="K29" s="227" t="s">
        <v>2474</v>
      </c>
      <c r="L29" s="13" t="s">
        <v>35</v>
      </c>
      <c r="M29" s="13" t="s">
        <v>36</v>
      </c>
      <c r="N29" s="13" t="s">
        <v>813</v>
      </c>
      <c r="O29" s="13" t="s">
        <v>822</v>
      </c>
      <c r="P29" s="13" t="s">
        <v>51</v>
      </c>
      <c r="Q29" s="13" t="s">
        <v>52</v>
      </c>
      <c r="R29" s="13" t="s">
        <v>45</v>
      </c>
      <c r="S29" s="13" t="s">
        <v>39</v>
      </c>
      <c r="T29" s="15">
        <v>1</v>
      </c>
      <c r="U29" s="13" t="s">
        <v>972</v>
      </c>
      <c r="V29" s="16" t="s">
        <v>102</v>
      </c>
      <c r="W29" s="87">
        <v>5000</v>
      </c>
      <c r="X29" s="18">
        <v>5000</v>
      </c>
      <c r="Y29" s="18">
        <v>0</v>
      </c>
      <c r="Z29" s="18">
        <v>0</v>
      </c>
      <c r="AA29" s="18">
        <v>800</v>
      </c>
      <c r="AB29" s="18">
        <v>0</v>
      </c>
      <c r="AC29" s="18">
        <v>5800</v>
      </c>
    </row>
    <row r="30" spans="1:29" x14ac:dyDescent="0.2">
      <c r="A30" s="13" t="s">
        <v>973</v>
      </c>
      <c r="B30" s="13" t="s">
        <v>108</v>
      </c>
      <c r="C30" s="14" t="s">
        <v>43</v>
      </c>
      <c r="D30" s="13" t="s">
        <v>811</v>
      </c>
      <c r="E30" s="13" t="s">
        <v>799</v>
      </c>
      <c r="F30" s="13" t="s">
        <v>974</v>
      </c>
      <c r="G30" s="13" t="s">
        <v>975</v>
      </c>
      <c r="H30" s="13" t="s">
        <v>976</v>
      </c>
      <c r="I30" s="13" t="str">
        <f t="shared" si="0"/>
        <v>02-2024</v>
      </c>
      <c r="J30" s="13" t="str">
        <f t="shared" si="1"/>
        <v>2024</v>
      </c>
      <c r="K30" s="227" t="s">
        <v>2475</v>
      </c>
      <c r="L30" s="13" t="s">
        <v>35</v>
      </c>
      <c r="M30" s="13" t="s">
        <v>36</v>
      </c>
      <c r="N30" s="13" t="s">
        <v>918</v>
      </c>
      <c r="O30" s="13" t="s">
        <v>919</v>
      </c>
      <c r="P30" s="13" t="s">
        <v>44</v>
      </c>
      <c r="Q30" s="13" t="s">
        <v>37</v>
      </c>
      <c r="R30" s="13" t="s">
        <v>45</v>
      </c>
      <c r="S30" s="13" t="s">
        <v>39</v>
      </c>
      <c r="T30" s="15">
        <v>1</v>
      </c>
      <c r="U30" s="13" t="s">
        <v>977</v>
      </c>
      <c r="V30" s="16" t="s">
        <v>102</v>
      </c>
      <c r="W30" s="87">
        <v>5000</v>
      </c>
      <c r="X30" s="18">
        <v>5000</v>
      </c>
      <c r="Y30" s="18">
        <v>0</v>
      </c>
      <c r="Z30" s="18">
        <v>0</v>
      </c>
      <c r="AA30" s="18">
        <v>800</v>
      </c>
      <c r="AB30" s="18">
        <v>0</v>
      </c>
      <c r="AC30" s="18">
        <v>5800</v>
      </c>
    </row>
    <row r="31" spans="1:29" x14ac:dyDescent="0.2">
      <c r="A31" s="13" t="s">
        <v>978</v>
      </c>
      <c r="B31" s="13" t="s">
        <v>108</v>
      </c>
      <c r="C31" s="14" t="s">
        <v>43</v>
      </c>
      <c r="D31" s="13" t="s">
        <v>811</v>
      </c>
      <c r="E31" s="13" t="s">
        <v>77</v>
      </c>
      <c r="F31" s="13" t="s">
        <v>979</v>
      </c>
      <c r="G31" s="13" t="s">
        <v>980</v>
      </c>
      <c r="H31" s="13" t="s">
        <v>981</v>
      </c>
      <c r="I31" s="13" t="str">
        <f t="shared" si="0"/>
        <v>02-2024</v>
      </c>
      <c r="J31" s="13" t="str">
        <f t="shared" si="1"/>
        <v>2024</v>
      </c>
      <c r="K31" s="227" t="s">
        <v>2475</v>
      </c>
      <c r="L31" s="13" t="s">
        <v>35</v>
      </c>
      <c r="M31" s="13" t="s">
        <v>36</v>
      </c>
      <c r="N31" s="13" t="s">
        <v>918</v>
      </c>
      <c r="O31" s="13" t="s">
        <v>919</v>
      </c>
      <c r="P31" s="13" t="s">
        <v>44</v>
      </c>
      <c r="Q31" s="13" t="s">
        <v>37</v>
      </c>
      <c r="R31" s="13" t="s">
        <v>45</v>
      </c>
      <c r="S31" s="13" t="s">
        <v>39</v>
      </c>
      <c r="T31" s="15">
        <v>1</v>
      </c>
      <c r="U31" s="13" t="s">
        <v>982</v>
      </c>
      <c r="V31" s="16" t="s">
        <v>814</v>
      </c>
      <c r="W31" s="87">
        <v>3000</v>
      </c>
      <c r="X31" s="18">
        <v>3000</v>
      </c>
      <c r="Y31" s="18">
        <v>0</v>
      </c>
      <c r="Z31" s="18">
        <v>0</v>
      </c>
      <c r="AA31" s="18">
        <v>480</v>
      </c>
      <c r="AB31" s="18">
        <v>0</v>
      </c>
      <c r="AC31" s="18">
        <v>3480</v>
      </c>
    </row>
    <row r="32" spans="1:29" x14ac:dyDescent="0.2">
      <c r="A32" s="13" t="s">
        <v>983</v>
      </c>
      <c r="B32" s="13" t="s">
        <v>108</v>
      </c>
      <c r="C32" s="14" t="s">
        <v>761</v>
      </c>
      <c r="D32" s="13" t="s">
        <v>815</v>
      </c>
      <c r="E32" s="13" t="s">
        <v>121</v>
      </c>
      <c r="F32" s="13" t="s">
        <v>984</v>
      </c>
      <c r="G32" s="13" t="s">
        <v>985</v>
      </c>
      <c r="H32" s="13" t="s">
        <v>986</v>
      </c>
      <c r="I32" s="13" t="str">
        <f t="shared" si="0"/>
        <v>02-2024</v>
      </c>
      <c r="J32" s="13" t="str">
        <f t="shared" si="1"/>
        <v>2024</v>
      </c>
      <c r="K32" s="227" t="s">
        <v>2474</v>
      </c>
      <c r="L32" s="13" t="s">
        <v>35</v>
      </c>
      <c r="M32" s="13" t="s">
        <v>36</v>
      </c>
      <c r="N32" s="13" t="s">
        <v>819</v>
      </c>
      <c r="O32" s="13" t="s">
        <v>824</v>
      </c>
      <c r="P32" s="13" t="s">
        <v>34</v>
      </c>
      <c r="Q32" s="13" t="s">
        <v>34</v>
      </c>
      <c r="R32" s="13" t="s">
        <v>766</v>
      </c>
      <c r="S32" s="13" t="s">
        <v>767</v>
      </c>
      <c r="T32" s="15">
        <v>0</v>
      </c>
      <c r="U32" s="13" t="s">
        <v>768</v>
      </c>
      <c r="V32" s="16" t="s">
        <v>769</v>
      </c>
      <c r="W32" s="87">
        <v>0</v>
      </c>
      <c r="X32" s="18">
        <v>0</v>
      </c>
      <c r="Y32" s="18">
        <v>0</v>
      </c>
      <c r="Z32" s="18">
        <v>0</v>
      </c>
      <c r="AA32" s="18">
        <v>0</v>
      </c>
      <c r="AB32" s="18">
        <v>0</v>
      </c>
      <c r="AC32" s="18">
        <v>0</v>
      </c>
    </row>
    <row r="33" spans="1:29" x14ac:dyDescent="0.2">
      <c r="A33" s="13" t="s">
        <v>987</v>
      </c>
      <c r="B33" s="13" t="s">
        <v>108</v>
      </c>
      <c r="C33" s="14" t="s">
        <v>43</v>
      </c>
      <c r="D33" s="13" t="s">
        <v>811</v>
      </c>
      <c r="E33" s="13" t="s">
        <v>800</v>
      </c>
      <c r="F33" s="13" t="s">
        <v>988</v>
      </c>
      <c r="G33" s="13" t="s">
        <v>989</v>
      </c>
      <c r="H33" s="13" t="s">
        <v>990</v>
      </c>
      <c r="I33" s="13" t="str">
        <f t="shared" si="0"/>
        <v>03-2024</v>
      </c>
      <c r="J33" s="13" t="str">
        <f t="shared" si="1"/>
        <v>2024</v>
      </c>
      <c r="K33" s="227" t="s">
        <v>2475</v>
      </c>
      <c r="L33" s="13" t="s">
        <v>35</v>
      </c>
      <c r="M33" s="13" t="s">
        <v>36</v>
      </c>
      <c r="N33" s="13" t="s">
        <v>918</v>
      </c>
      <c r="O33" s="13" t="s">
        <v>919</v>
      </c>
      <c r="P33" s="13" t="s">
        <v>44</v>
      </c>
      <c r="Q33" s="13" t="s">
        <v>37</v>
      </c>
      <c r="R33" s="13" t="s">
        <v>45</v>
      </c>
      <c r="S33" s="13" t="s">
        <v>39</v>
      </c>
      <c r="T33" s="15">
        <v>1</v>
      </c>
      <c r="U33" s="13" t="s">
        <v>991</v>
      </c>
      <c r="V33" s="16" t="s">
        <v>992</v>
      </c>
      <c r="W33" s="87">
        <v>17000</v>
      </c>
      <c r="X33" s="18">
        <v>17000</v>
      </c>
      <c r="Y33" s="18">
        <v>0</v>
      </c>
      <c r="Z33" s="18">
        <v>0</v>
      </c>
      <c r="AA33" s="18">
        <v>2720</v>
      </c>
      <c r="AB33" s="18">
        <v>0</v>
      </c>
      <c r="AC33" s="18">
        <v>19720</v>
      </c>
    </row>
    <row r="34" spans="1:29" x14ac:dyDescent="0.2">
      <c r="A34" s="13" t="s">
        <v>993</v>
      </c>
      <c r="B34" s="13" t="s">
        <v>108</v>
      </c>
      <c r="C34" s="14" t="s">
        <v>43</v>
      </c>
      <c r="D34" s="13" t="s">
        <v>811</v>
      </c>
      <c r="E34" s="13" t="s">
        <v>801</v>
      </c>
      <c r="F34" s="13" t="s">
        <v>994</v>
      </c>
      <c r="G34" s="13" t="s">
        <v>995</v>
      </c>
      <c r="H34" s="13" t="s">
        <v>996</v>
      </c>
      <c r="I34" s="13" t="str">
        <f t="shared" si="0"/>
        <v>03-2024</v>
      </c>
      <c r="J34" s="13" t="str">
        <f t="shared" si="1"/>
        <v>2024</v>
      </c>
      <c r="K34" s="227" t="s">
        <v>2475</v>
      </c>
      <c r="L34" s="13" t="s">
        <v>35</v>
      </c>
      <c r="M34" s="13" t="s">
        <v>36</v>
      </c>
      <c r="N34" s="13" t="s">
        <v>918</v>
      </c>
      <c r="O34" s="13" t="s">
        <v>919</v>
      </c>
      <c r="P34" s="13" t="s">
        <v>44</v>
      </c>
      <c r="Q34" s="13" t="s">
        <v>37</v>
      </c>
      <c r="R34" s="13" t="s">
        <v>45</v>
      </c>
      <c r="S34" s="13" t="s">
        <v>39</v>
      </c>
      <c r="T34" s="15">
        <v>1</v>
      </c>
      <c r="U34" s="13" t="s">
        <v>997</v>
      </c>
      <c r="V34" s="16" t="s">
        <v>998</v>
      </c>
      <c r="W34" s="87">
        <v>13689</v>
      </c>
      <c r="X34" s="18">
        <v>13689</v>
      </c>
      <c r="Y34" s="18">
        <v>0</v>
      </c>
      <c r="Z34" s="18">
        <v>0</v>
      </c>
      <c r="AA34" s="18">
        <v>2190.2399999999998</v>
      </c>
      <c r="AB34" s="18">
        <v>0</v>
      </c>
      <c r="AC34" s="18">
        <v>15879.24</v>
      </c>
    </row>
    <row r="35" spans="1:29" x14ac:dyDescent="0.2">
      <c r="A35" s="13" t="s">
        <v>999</v>
      </c>
      <c r="B35" s="13" t="s">
        <v>108</v>
      </c>
      <c r="C35" s="14" t="s">
        <v>43</v>
      </c>
      <c r="D35" s="13" t="s">
        <v>811</v>
      </c>
      <c r="E35" s="13" t="s">
        <v>802</v>
      </c>
      <c r="F35" s="13" t="s">
        <v>1000</v>
      </c>
      <c r="G35" s="13" t="s">
        <v>1001</v>
      </c>
      <c r="H35" s="13" t="s">
        <v>1002</v>
      </c>
      <c r="I35" s="13" t="str">
        <f t="shared" si="0"/>
        <v>03-2024</v>
      </c>
      <c r="J35" s="13" t="str">
        <f t="shared" si="1"/>
        <v>2024</v>
      </c>
      <c r="K35" s="227" t="s">
        <v>2474</v>
      </c>
      <c r="L35" s="13" t="s">
        <v>35</v>
      </c>
      <c r="M35" s="13" t="s">
        <v>36</v>
      </c>
      <c r="N35" s="13" t="s">
        <v>818</v>
      </c>
      <c r="O35" s="13" t="s">
        <v>830</v>
      </c>
      <c r="P35" s="13" t="s">
        <v>51</v>
      </c>
      <c r="Q35" s="13" t="s">
        <v>52</v>
      </c>
      <c r="R35" s="13" t="s">
        <v>45</v>
      </c>
      <c r="S35" s="13" t="s">
        <v>39</v>
      </c>
      <c r="T35" s="15">
        <v>1</v>
      </c>
      <c r="U35" s="13" t="s">
        <v>1003</v>
      </c>
      <c r="V35" s="16" t="s">
        <v>1004</v>
      </c>
      <c r="W35" s="87">
        <v>650</v>
      </c>
      <c r="X35" s="18">
        <v>650</v>
      </c>
      <c r="Y35" s="18">
        <v>0</v>
      </c>
      <c r="Z35" s="18">
        <v>0</v>
      </c>
      <c r="AA35" s="18">
        <v>104</v>
      </c>
      <c r="AB35" s="18">
        <v>0</v>
      </c>
      <c r="AC35" s="18">
        <v>754</v>
      </c>
    </row>
    <row r="36" spans="1:29" x14ac:dyDescent="0.2">
      <c r="A36" s="13" t="s">
        <v>1005</v>
      </c>
      <c r="B36" s="13" t="s">
        <v>108</v>
      </c>
      <c r="C36" s="14" t="s">
        <v>43</v>
      </c>
      <c r="D36" s="13" t="s">
        <v>811</v>
      </c>
      <c r="E36" s="13" t="s">
        <v>65</v>
      </c>
      <c r="F36" s="13" t="s">
        <v>1006</v>
      </c>
      <c r="G36" s="13" t="s">
        <v>1007</v>
      </c>
      <c r="H36" s="13" t="s">
        <v>1008</v>
      </c>
      <c r="I36" s="13" t="str">
        <f t="shared" si="0"/>
        <v>03-2024</v>
      </c>
      <c r="J36" s="13" t="str">
        <f t="shared" si="1"/>
        <v>2024</v>
      </c>
      <c r="K36" s="227" t="s">
        <v>2475</v>
      </c>
      <c r="L36" s="13" t="s">
        <v>35</v>
      </c>
      <c r="M36" s="13" t="s">
        <v>36</v>
      </c>
      <c r="N36" s="13" t="s">
        <v>918</v>
      </c>
      <c r="O36" s="13" t="s">
        <v>919</v>
      </c>
      <c r="P36" s="13" t="s">
        <v>44</v>
      </c>
      <c r="Q36" s="13" t="s">
        <v>37</v>
      </c>
      <c r="R36" s="13" t="s">
        <v>45</v>
      </c>
      <c r="S36" s="13" t="s">
        <v>39</v>
      </c>
      <c r="T36" s="15">
        <v>1</v>
      </c>
      <c r="U36" s="13" t="s">
        <v>1009</v>
      </c>
      <c r="V36" s="16" t="s">
        <v>50</v>
      </c>
      <c r="W36" s="87">
        <v>15000</v>
      </c>
      <c r="X36" s="18">
        <v>15000</v>
      </c>
      <c r="Y36" s="18">
        <v>0</v>
      </c>
      <c r="Z36" s="18">
        <v>0</v>
      </c>
      <c r="AA36" s="18">
        <v>2400</v>
      </c>
      <c r="AB36" s="18">
        <v>0</v>
      </c>
      <c r="AC36" s="18">
        <v>17400</v>
      </c>
    </row>
    <row r="37" spans="1:29" x14ac:dyDescent="0.2">
      <c r="A37" s="13" t="s">
        <v>1010</v>
      </c>
      <c r="B37" s="13" t="s">
        <v>108</v>
      </c>
      <c r="C37" s="14" t="s">
        <v>43</v>
      </c>
      <c r="D37" s="13" t="s">
        <v>811</v>
      </c>
      <c r="E37" s="13" t="s">
        <v>66</v>
      </c>
      <c r="F37" s="13" t="s">
        <v>1011</v>
      </c>
      <c r="G37" s="13" t="s">
        <v>1012</v>
      </c>
      <c r="H37" s="13" t="s">
        <v>1013</v>
      </c>
      <c r="I37" s="13" t="str">
        <f t="shared" si="0"/>
        <v>03-2024</v>
      </c>
      <c r="J37" s="13" t="str">
        <f t="shared" si="1"/>
        <v>2024</v>
      </c>
      <c r="K37" s="227" t="s">
        <v>2474</v>
      </c>
      <c r="L37" s="13" t="s">
        <v>35</v>
      </c>
      <c r="M37" s="13" t="s">
        <v>36</v>
      </c>
      <c r="N37" s="13" t="s">
        <v>41</v>
      </c>
      <c r="O37" s="13" t="s">
        <v>128</v>
      </c>
      <c r="P37" s="13" t="s">
        <v>44</v>
      </c>
      <c r="Q37" s="13" t="s">
        <v>37</v>
      </c>
      <c r="R37" s="13" t="s">
        <v>45</v>
      </c>
      <c r="S37" s="13" t="s">
        <v>39</v>
      </c>
      <c r="T37" s="15">
        <v>1</v>
      </c>
      <c r="U37" s="13" t="s">
        <v>1014</v>
      </c>
      <c r="V37" s="16" t="s">
        <v>841</v>
      </c>
      <c r="W37" s="87">
        <v>5700.56</v>
      </c>
      <c r="X37" s="18">
        <v>5700.56</v>
      </c>
      <c r="Y37" s="18">
        <v>0</v>
      </c>
      <c r="Z37" s="18">
        <v>0</v>
      </c>
      <c r="AA37" s="18">
        <v>912.09</v>
      </c>
      <c r="AB37" s="18">
        <v>0</v>
      </c>
      <c r="AC37" s="18">
        <v>6612.6500000000005</v>
      </c>
    </row>
    <row r="38" spans="1:29" x14ac:dyDescent="0.2">
      <c r="A38" s="13" t="s">
        <v>1015</v>
      </c>
      <c r="B38" s="13" t="s">
        <v>108</v>
      </c>
      <c r="C38" s="14" t="s">
        <v>43</v>
      </c>
      <c r="D38" s="13" t="s">
        <v>811</v>
      </c>
      <c r="E38" s="13" t="s">
        <v>803</v>
      </c>
      <c r="F38" s="13" t="s">
        <v>1016</v>
      </c>
      <c r="G38" s="13" t="s">
        <v>1017</v>
      </c>
      <c r="H38" s="13" t="s">
        <v>1018</v>
      </c>
      <c r="I38" s="13" t="str">
        <f t="shared" si="0"/>
        <v>03-2024</v>
      </c>
      <c r="J38" s="13" t="str">
        <f t="shared" si="1"/>
        <v>2024</v>
      </c>
      <c r="K38" s="227" t="s">
        <v>2475</v>
      </c>
      <c r="L38" s="13" t="s">
        <v>35</v>
      </c>
      <c r="M38" s="13" t="s">
        <v>36</v>
      </c>
      <c r="N38" s="13" t="s">
        <v>918</v>
      </c>
      <c r="O38" s="13" t="s">
        <v>919</v>
      </c>
      <c r="P38" s="13" t="s">
        <v>44</v>
      </c>
      <c r="Q38" s="13" t="s">
        <v>37</v>
      </c>
      <c r="R38" s="13" t="s">
        <v>45</v>
      </c>
      <c r="S38" s="13" t="s">
        <v>39</v>
      </c>
      <c r="T38" s="15">
        <v>1</v>
      </c>
      <c r="U38" s="13" t="s">
        <v>1019</v>
      </c>
      <c r="V38" s="16" t="s">
        <v>50</v>
      </c>
      <c r="W38" s="87">
        <v>15000</v>
      </c>
      <c r="X38" s="18">
        <v>15000</v>
      </c>
      <c r="Y38" s="18">
        <v>0</v>
      </c>
      <c r="Z38" s="18">
        <v>0</v>
      </c>
      <c r="AA38" s="18">
        <v>2400</v>
      </c>
      <c r="AB38" s="18">
        <v>0</v>
      </c>
      <c r="AC38" s="18">
        <v>17400</v>
      </c>
    </row>
    <row r="39" spans="1:29" x14ac:dyDescent="0.2">
      <c r="A39" s="13" t="s">
        <v>1020</v>
      </c>
      <c r="B39" s="13" t="s">
        <v>108</v>
      </c>
      <c r="C39" s="14" t="s">
        <v>43</v>
      </c>
      <c r="D39" s="13" t="s">
        <v>811</v>
      </c>
      <c r="E39" s="13" t="s">
        <v>110</v>
      </c>
      <c r="F39" s="13" t="s">
        <v>1021</v>
      </c>
      <c r="G39" s="13" t="s">
        <v>1022</v>
      </c>
      <c r="H39" s="13" t="s">
        <v>1023</v>
      </c>
      <c r="I39" s="13" t="str">
        <f t="shared" si="0"/>
        <v>03-2024</v>
      </c>
      <c r="J39" s="13" t="str">
        <f t="shared" si="1"/>
        <v>2024</v>
      </c>
      <c r="K39" s="227" t="s">
        <v>2475</v>
      </c>
      <c r="L39" s="13" t="s">
        <v>35</v>
      </c>
      <c r="M39" s="13" t="s">
        <v>36</v>
      </c>
      <c r="N39" s="13" t="s">
        <v>918</v>
      </c>
      <c r="O39" s="13" t="s">
        <v>919</v>
      </c>
      <c r="P39" s="13" t="s">
        <v>44</v>
      </c>
      <c r="Q39" s="13" t="s">
        <v>37</v>
      </c>
      <c r="R39" s="13" t="s">
        <v>45</v>
      </c>
      <c r="S39" s="13" t="s">
        <v>39</v>
      </c>
      <c r="T39" s="15">
        <v>1</v>
      </c>
      <c r="U39" s="13" t="s">
        <v>1024</v>
      </c>
      <c r="V39" s="16" t="s">
        <v>816</v>
      </c>
      <c r="W39" s="87">
        <v>4000</v>
      </c>
      <c r="X39" s="18">
        <v>4000</v>
      </c>
      <c r="Y39" s="18">
        <v>0</v>
      </c>
      <c r="Z39" s="18">
        <v>0</v>
      </c>
      <c r="AA39" s="18">
        <v>640</v>
      </c>
      <c r="AB39" s="18">
        <v>0</v>
      </c>
      <c r="AC39" s="18">
        <v>4640</v>
      </c>
    </row>
    <row r="40" spans="1:29" x14ac:dyDescent="0.2">
      <c r="A40" s="13" t="s">
        <v>1025</v>
      </c>
      <c r="B40" s="13" t="s">
        <v>108</v>
      </c>
      <c r="C40" s="14" t="s">
        <v>43</v>
      </c>
      <c r="D40" s="13" t="s">
        <v>811</v>
      </c>
      <c r="E40" s="13" t="s">
        <v>804</v>
      </c>
      <c r="F40" s="13" t="s">
        <v>1026</v>
      </c>
      <c r="G40" s="13" t="s">
        <v>1027</v>
      </c>
      <c r="H40" s="13" t="s">
        <v>1028</v>
      </c>
      <c r="I40" s="13" t="str">
        <f t="shared" si="0"/>
        <v>03-2024</v>
      </c>
      <c r="J40" s="13" t="str">
        <f t="shared" si="1"/>
        <v>2024</v>
      </c>
      <c r="K40" s="227" t="s">
        <v>2474</v>
      </c>
      <c r="L40" s="13" t="s">
        <v>35</v>
      </c>
      <c r="M40" s="13" t="s">
        <v>36</v>
      </c>
      <c r="N40" s="13" t="s">
        <v>57</v>
      </c>
      <c r="O40" s="13" t="s">
        <v>135</v>
      </c>
      <c r="P40" s="13" t="s">
        <v>44</v>
      </c>
      <c r="Q40" s="13" t="s">
        <v>37</v>
      </c>
      <c r="R40" s="13" t="s">
        <v>45</v>
      </c>
      <c r="S40" s="13" t="s">
        <v>39</v>
      </c>
      <c r="T40" s="15">
        <v>1</v>
      </c>
      <c r="U40" s="13" t="s">
        <v>71</v>
      </c>
      <c r="V40" s="16" t="s">
        <v>1029</v>
      </c>
      <c r="W40" s="87">
        <v>3860.73</v>
      </c>
      <c r="X40" s="18">
        <v>3860.73</v>
      </c>
      <c r="Y40" s="18">
        <v>0</v>
      </c>
      <c r="Z40" s="18">
        <v>0</v>
      </c>
      <c r="AA40" s="18">
        <v>617.72</v>
      </c>
      <c r="AB40" s="18">
        <v>0</v>
      </c>
      <c r="AC40" s="18">
        <v>4478.45</v>
      </c>
    </row>
    <row r="41" spans="1:29" x14ac:dyDescent="0.2">
      <c r="A41" s="13" t="s">
        <v>1030</v>
      </c>
      <c r="B41" s="13" t="s">
        <v>108</v>
      </c>
      <c r="C41" s="14" t="s">
        <v>43</v>
      </c>
      <c r="D41" s="13" t="s">
        <v>811</v>
      </c>
      <c r="E41" s="13" t="s">
        <v>805</v>
      </c>
      <c r="F41" s="13" t="s">
        <v>1031</v>
      </c>
      <c r="G41" s="13" t="s">
        <v>1032</v>
      </c>
      <c r="H41" s="13" t="s">
        <v>1033</v>
      </c>
      <c r="I41" s="13" t="str">
        <f t="shared" si="0"/>
        <v>03-2024</v>
      </c>
      <c r="J41" s="13" t="str">
        <f t="shared" si="1"/>
        <v>2024</v>
      </c>
      <c r="K41" s="227" t="s">
        <v>2475</v>
      </c>
      <c r="L41" s="13" t="s">
        <v>35</v>
      </c>
      <c r="M41" s="13" t="s">
        <v>36</v>
      </c>
      <c r="N41" s="13" t="s">
        <v>918</v>
      </c>
      <c r="O41" s="13" t="s">
        <v>919</v>
      </c>
      <c r="P41" s="13" t="s">
        <v>44</v>
      </c>
      <c r="Q41" s="13" t="s">
        <v>37</v>
      </c>
      <c r="R41" s="13" t="s">
        <v>45</v>
      </c>
      <c r="S41" s="13" t="s">
        <v>39</v>
      </c>
      <c r="T41" s="15">
        <v>1</v>
      </c>
      <c r="U41" s="13" t="s">
        <v>1034</v>
      </c>
      <c r="V41" s="16" t="s">
        <v>1035</v>
      </c>
      <c r="W41" s="87">
        <v>4300</v>
      </c>
      <c r="X41" s="18">
        <v>4300</v>
      </c>
      <c r="Y41" s="18">
        <v>0</v>
      </c>
      <c r="Z41" s="18">
        <v>0</v>
      </c>
      <c r="AA41" s="18">
        <v>688</v>
      </c>
      <c r="AB41" s="18">
        <v>0</v>
      </c>
      <c r="AC41" s="18">
        <v>4988</v>
      </c>
    </row>
    <row r="42" spans="1:29" x14ac:dyDescent="0.2">
      <c r="A42" s="13" t="s">
        <v>1036</v>
      </c>
      <c r="B42" s="13" t="s">
        <v>108</v>
      </c>
      <c r="C42" s="14" t="s">
        <v>43</v>
      </c>
      <c r="D42" s="13" t="s">
        <v>811</v>
      </c>
      <c r="E42" s="13" t="s">
        <v>806</v>
      </c>
      <c r="F42" s="13" t="s">
        <v>1037</v>
      </c>
      <c r="G42" s="13" t="s">
        <v>1038</v>
      </c>
      <c r="H42" s="13" t="s">
        <v>1039</v>
      </c>
      <c r="I42" s="13" t="str">
        <f t="shared" si="0"/>
        <v>03-2024</v>
      </c>
      <c r="J42" s="13" t="str">
        <f t="shared" si="1"/>
        <v>2024</v>
      </c>
      <c r="K42" s="227" t="s">
        <v>2475</v>
      </c>
      <c r="L42" s="13" t="s">
        <v>35</v>
      </c>
      <c r="M42" s="13" t="s">
        <v>36</v>
      </c>
      <c r="N42" s="13" t="s">
        <v>918</v>
      </c>
      <c r="O42" s="13" t="s">
        <v>919</v>
      </c>
      <c r="P42" s="13" t="s">
        <v>44</v>
      </c>
      <c r="Q42" s="13" t="s">
        <v>37</v>
      </c>
      <c r="R42" s="13" t="s">
        <v>45</v>
      </c>
      <c r="S42" s="13" t="s">
        <v>39</v>
      </c>
      <c r="T42" s="15">
        <v>1</v>
      </c>
      <c r="U42" s="13" t="s">
        <v>1040</v>
      </c>
      <c r="V42" s="16" t="s">
        <v>812</v>
      </c>
      <c r="W42" s="87">
        <v>4500</v>
      </c>
      <c r="X42" s="18">
        <v>4500</v>
      </c>
      <c r="Y42" s="18">
        <v>0</v>
      </c>
      <c r="Z42" s="18">
        <v>0</v>
      </c>
      <c r="AA42" s="18">
        <v>720</v>
      </c>
      <c r="AB42" s="18">
        <v>0</v>
      </c>
      <c r="AC42" s="18">
        <v>5220</v>
      </c>
    </row>
    <row r="43" spans="1:29" x14ac:dyDescent="0.2">
      <c r="A43" s="13" t="s">
        <v>1041</v>
      </c>
      <c r="B43" s="13" t="s">
        <v>108</v>
      </c>
      <c r="C43" s="14" t="s">
        <v>43</v>
      </c>
      <c r="D43" s="13" t="s">
        <v>811</v>
      </c>
      <c r="E43" s="13" t="s">
        <v>72</v>
      </c>
      <c r="F43" s="13" t="s">
        <v>1042</v>
      </c>
      <c r="G43" s="13" t="s">
        <v>1043</v>
      </c>
      <c r="H43" s="13" t="s">
        <v>1044</v>
      </c>
      <c r="I43" s="13" t="str">
        <f t="shared" si="0"/>
        <v>03-2024</v>
      </c>
      <c r="J43" s="13" t="str">
        <f t="shared" si="1"/>
        <v>2024</v>
      </c>
      <c r="K43" s="227" t="s">
        <v>2475</v>
      </c>
      <c r="L43" s="13" t="s">
        <v>35</v>
      </c>
      <c r="M43" s="13" t="s">
        <v>36</v>
      </c>
      <c r="N43" s="13" t="s">
        <v>918</v>
      </c>
      <c r="O43" s="13" t="s">
        <v>919</v>
      </c>
      <c r="P43" s="13" t="s">
        <v>44</v>
      </c>
      <c r="Q43" s="13" t="s">
        <v>37</v>
      </c>
      <c r="R43" s="13" t="s">
        <v>45</v>
      </c>
      <c r="S43" s="13" t="s">
        <v>39</v>
      </c>
      <c r="T43" s="15">
        <v>1</v>
      </c>
      <c r="U43" s="13" t="s">
        <v>1045</v>
      </c>
      <c r="V43" s="16" t="s">
        <v>823</v>
      </c>
      <c r="W43" s="87">
        <v>25000</v>
      </c>
      <c r="X43" s="18">
        <v>25000</v>
      </c>
      <c r="Y43" s="18">
        <v>0</v>
      </c>
      <c r="Z43" s="18">
        <v>0</v>
      </c>
      <c r="AA43" s="18">
        <v>4000</v>
      </c>
      <c r="AB43" s="18">
        <v>0</v>
      </c>
      <c r="AC43" s="18">
        <v>29000</v>
      </c>
    </row>
    <row r="44" spans="1:29" x14ac:dyDescent="0.2">
      <c r="A44" s="13" t="s">
        <v>1046</v>
      </c>
      <c r="B44" s="13" t="s">
        <v>108</v>
      </c>
      <c r="C44" s="14" t="s">
        <v>43</v>
      </c>
      <c r="D44" s="13" t="s">
        <v>811</v>
      </c>
      <c r="E44" s="13" t="s">
        <v>807</v>
      </c>
      <c r="F44" s="13" t="s">
        <v>1047</v>
      </c>
      <c r="G44" s="13" t="s">
        <v>1048</v>
      </c>
      <c r="H44" s="13" t="s">
        <v>1049</v>
      </c>
      <c r="I44" s="13" t="str">
        <f t="shared" si="0"/>
        <v>03-2024</v>
      </c>
      <c r="J44" s="13" t="str">
        <f t="shared" si="1"/>
        <v>2024</v>
      </c>
      <c r="K44" s="227" t="s">
        <v>2475</v>
      </c>
      <c r="L44" s="13" t="s">
        <v>35</v>
      </c>
      <c r="M44" s="13" t="s">
        <v>36</v>
      </c>
      <c r="N44" s="13" t="s">
        <v>918</v>
      </c>
      <c r="O44" s="13" t="s">
        <v>919</v>
      </c>
      <c r="P44" s="13" t="s">
        <v>44</v>
      </c>
      <c r="Q44" s="13" t="s">
        <v>37</v>
      </c>
      <c r="R44" s="13" t="s">
        <v>45</v>
      </c>
      <c r="S44" s="13" t="s">
        <v>39</v>
      </c>
      <c r="T44" s="15">
        <v>1</v>
      </c>
      <c r="U44" s="13" t="s">
        <v>1050</v>
      </c>
      <c r="V44" s="16" t="s">
        <v>774</v>
      </c>
      <c r="W44" s="87">
        <v>20000</v>
      </c>
      <c r="X44" s="18">
        <v>20000</v>
      </c>
      <c r="Y44" s="18">
        <v>0</v>
      </c>
      <c r="Z44" s="18">
        <v>0</v>
      </c>
      <c r="AA44" s="18">
        <v>3200</v>
      </c>
      <c r="AB44" s="18">
        <v>0</v>
      </c>
      <c r="AC44" s="18">
        <v>23200</v>
      </c>
    </row>
    <row r="45" spans="1:29" x14ac:dyDescent="0.2">
      <c r="A45" s="13" t="s">
        <v>1051</v>
      </c>
      <c r="B45" s="13" t="s">
        <v>108</v>
      </c>
      <c r="C45" s="14" t="s">
        <v>43</v>
      </c>
      <c r="D45" s="13" t="s">
        <v>811</v>
      </c>
      <c r="E45" s="13" t="s">
        <v>808</v>
      </c>
      <c r="F45" s="13" t="s">
        <v>1052</v>
      </c>
      <c r="G45" s="13" t="s">
        <v>1053</v>
      </c>
      <c r="H45" s="13" t="s">
        <v>1054</v>
      </c>
      <c r="I45" s="13" t="str">
        <f t="shared" si="0"/>
        <v>03-2024</v>
      </c>
      <c r="J45" s="13" t="str">
        <f t="shared" si="1"/>
        <v>2024</v>
      </c>
      <c r="K45" s="227" t="s">
        <v>2475</v>
      </c>
      <c r="L45" s="13" t="s">
        <v>35</v>
      </c>
      <c r="M45" s="13" t="s">
        <v>36</v>
      </c>
      <c r="N45" s="13" t="s">
        <v>918</v>
      </c>
      <c r="O45" s="13" t="s">
        <v>919</v>
      </c>
      <c r="P45" s="13" t="s">
        <v>44</v>
      </c>
      <c r="Q45" s="13" t="s">
        <v>37</v>
      </c>
      <c r="R45" s="13" t="s">
        <v>45</v>
      </c>
      <c r="S45" s="13" t="s">
        <v>39</v>
      </c>
      <c r="T45" s="15">
        <v>1</v>
      </c>
      <c r="U45" s="13" t="s">
        <v>1055</v>
      </c>
      <c r="V45" s="16" t="s">
        <v>1056</v>
      </c>
      <c r="W45" s="87">
        <v>7000</v>
      </c>
      <c r="X45" s="18">
        <v>7000</v>
      </c>
      <c r="Y45" s="18">
        <v>0</v>
      </c>
      <c r="Z45" s="18">
        <v>0</v>
      </c>
      <c r="AA45" s="18">
        <v>1120</v>
      </c>
      <c r="AB45" s="18">
        <v>0</v>
      </c>
      <c r="AC45" s="18">
        <v>8120</v>
      </c>
    </row>
    <row r="46" spans="1:29" x14ac:dyDescent="0.2">
      <c r="A46" s="13" t="s">
        <v>1057</v>
      </c>
      <c r="B46" s="13" t="s">
        <v>108</v>
      </c>
      <c r="C46" s="14" t="s">
        <v>43</v>
      </c>
      <c r="D46" s="13" t="s">
        <v>811</v>
      </c>
      <c r="E46" s="13" t="s">
        <v>809</v>
      </c>
      <c r="F46" s="13" t="s">
        <v>1058</v>
      </c>
      <c r="G46" s="13" t="s">
        <v>1059</v>
      </c>
      <c r="H46" s="13" t="s">
        <v>1060</v>
      </c>
      <c r="I46" s="13" t="str">
        <f t="shared" si="0"/>
        <v>03-2024</v>
      </c>
      <c r="J46" s="13" t="str">
        <f t="shared" si="1"/>
        <v>2024</v>
      </c>
      <c r="K46" s="227" t="s">
        <v>2474</v>
      </c>
      <c r="L46" s="13" t="s">
        <v>35</v>
      </c>
      <c r="M46" s="13" t="s">
        <v>36</v>
      </c>
      <c r="N46" s="13" t="s">
        <v>813</v>
      </c>
      <c r="O46" s="13" t="s">
        <v>822</v>
      </c>
      <c r="P46" s="13" t="s">
        <v>51</v>
      </c>
      <c r="Q46" s="13" t="s">
        <v>52</v>
      </c>
      <c r="R46" s="13" t="s">
        <v>45</v>
      </c>
      <c r="S46" s="13" t="s">
        <v>39</v>
      </c>
      <c r="T46" s="15">
        <v>1</v>
      </c>
      <c r="U46" s="13" t="s">
        <v>1061</v>
      </c>
      <c r="V46" s="16" t="s">
        <v>53</v>
      </c>
      <c r="W46" s="87">
        <v>10000</v>
      </c>
      <c r="X46" s="18">
        <v>10000</v>
      </c>
      <c r="Y46" s="18">
        <v>0</v>
      </c>
      <c r="Z46" s="18">
        <v>0</v>
      </c>
      <c r="AA46" s="18">
        <v>1600</v>
      </c>
      <c r="AB46" s="18">
        <v>0</v>
      </c>
      <c r="AC46" s="18">
        <v>11600</v>
      </c>
    </row>
    <row r="47" spans="1:29" x14ac:dyDescent="0.2">
      <c r="A47" s="13" t="s">
        <v>1062</v>
      </c>
      <c r="B47" s="13" t="s">
        <v>108</v>
      </c>
      <c r="C47" s="14" t="s">
        <v>43</v>
      </c>
      <c r="D47" s="13" t="s">
        <v>811</v>
      </c>
      <c r="E47" s="13" t="s">
        <v>810</v>
      </c>
      <c r="F47" s="13" t="s">
        <v>1063</v>
      </c>
      <c r="G47" s="13" t="s">
        <v>1064</v>
      </c>
      <c r="H47" s="13" t="s">
        <v>1065</v>
      </c>
      <c r="I47" s="13" t="str">
        <f t="shared" si="0"/>
        <v>03-2024</v>
      </c>
      <c r="J47" s="13" t="str">
        <f t="shared" si="1"/>
        <v>2024</v>
      </c>
      <c r="K47" s="227" t="s">
        <v>2474</v>
      </c>
      <c r="L47" s="13" t="s">
        <v>35</v>
      </c>
      <c r="M47" s="13" t="s">
        <v>36</v>
      </c>
      <c r="N47" s="13" t="s">
        <v>813</v>
      </c>
      <c r="O47" s="13" t="s">
        <v>822</v>
      </c>
      <c r="P47" s="13" t="s">
        <v>51</v>
      </c>
      <c r="Q47" s="13" t="s">
        <v>52</v>
      </c>
      <c r="R47" s="13" t="s">
        <v>45</v>
      </c>
      <c r="S47" s="13" t="s">
        <v>39</v>
      </c>
      <c r="T47" s="15">
        <v>1</v>
      </c>
      <c r="U47" s="13" t="s">
        <v>1066</v>
      </c>
      <c r="V47" s="16" t="s">
        <v>102</v>
      </c>
      <c r="W47" s="87">
        <v>5000</v>
      </c>
      <c r="X47" s="18">
        <v>5000</v>
      </c>
      <c r="Y47" s="18">
        <v>0</v>
      </c>
      <c r="Z47" s="18">
        <v>0</v>
      </c>
      <c r="AA47" s="18">
        <v>800</v>
      </c>
      <c r="AB47" s="18">
        <v>0</v>
      </c>
      <c r="AC47" s="18">
        <v>5800</v>
      </c>
    </row>
    <row r="48" spans="1:29" x14ac:dyDescent="0.2">
      <c r="A48" s="13" t="s">
        <v>1067</v>
      </c>
      <c r="B48" s="13" t="s">
        <v>108</v>
      </c>
      <c r="C48" s="14" t="s">
        <v>761</v>
      </c>
      <c r="D48" s="13" t="s">
        <v>815</v>
      </c>
      <c r="E48" s="13" t="s">
        <v>778</v>
      </c>
      <c r="F48" s="13" t="s">
        <v>1068</v>
      </c>
      <c r="G48" s="13" t="s">
        <v>1069</v>
      </c>
      <c r="H48" s="13" t="s">
        <v>1070</v>
      </c>
      <c r="I48" s="13" t="str">
        <f t="shared" si="0"/>
        <v>03-2024</v>
      </c>
      <c r="J48" s="13" t="str">
        <f t="shared" si="1"/>
        <v>2024</v>
      </c>
      <c r="K48" s="227" t="s">
        <v>2474</v>
      </c>
      <c r="L48" s="13" t="s">
        <v>35</v>
      </c>
      <c r="M48" s="13" t="s">
        <v>36</v>
      </c>
      <c r="N48" s="13" t="s">
        <v>818</v>
      </c>
      <c r="O48" s="13" t="s">
        <v>830</v>
      </c>
      <c r="P48" s="13" t="s">
        <v>34</v>
      </c>
      <c r="Q48" s="13" t="s">
        <v>34</v>
      </c>
      <c r="R48" s="13" t="s">
        <v>766</v>
      </c>
      <c r="S48" s="13" t="s">
        <v>767</v>
      </c>
      <c r="T48" s="15">
        <v>0</v>
      </c>
      <c r="U48" s="13" t="s">
        <v>768</v>
      </c>
      <c r="V48" s="16" t="s">
        <v>769</v>
      </c>
      <c r="W48" s="87">
        <v>0</v>
      </c>
      <c r="X48" s="18">
        <v>0</v>
      </c>
      <c r="Y48" s="18">
        <v>0</v>
      </c>
      <c r="Z48" s="18">
        <v>0</v>
      </c>
      <c r="AA48" s="18">
        <v>0</v>
      </c>
      <c r="AB48" s="18">
        <v>0</v>
      </c>
      <c r="AC48" s="18">
        <v>0</v>
      </c>
    </row>
    <row r="49" spans="1:29" x14ac:dyDescent="0.2">
      <c r="A49" s="13" t="s">
        <v>2214</v>
      </c>
      <c r="B49" s="13" t="s">
        <v>108</v>
      </c>
      <c r="C49" s="14" t="s">
        <v>43</v>
      </c>
      <c r="D49" s="13" t="s">
        <v>811</v>
      </c>
      <c r="E49" s="13" t="s">
        <v>2215</v>
      </c>
      <c r="F49" s="13" t="s">
        <v>2216</v>
      </c>
      <c r="G49" s="13" t="s">
        <v>2217</v>
      </c>
      <c r="H49" s="13" t="s">
        <v>2218</v>
      </c>
      <c r="I49" s="13" t="str">
        <f t="shared" si="0"/>
        <v>04-2024</v>
      </c>
      <c r="J49" s="13" t="str">
        <f t="shared" si="1"/>
        <v>2024</v>
      </c>
      <c r="K49" s="227" t="s">
        <v>2474</v>
      </c>
      <c r="L49" s="13" t="s">
        <v>35</v>
      </c>
      <c r="M49" s="13" t="s">
        <v>36</v>
      </c>
      <c r="N49" s="13" t="s">
        <v>41</v>
      </c>
      <c r="O49" s="13" t="s">
        <v>128</v>
      </c>
      <c r="P49" s="13" t="s">
        <v>44</v>
      </c>
      <c r="Q49" s="13" t="s">
        <v>37</v>
      </c>
      <c r="R49" s="13" t="s">
        <v>45</v>
      </c>
      <c r="S49" s="13" t="s">
        <v>39</v>
      </c>
      <c r="T49" s="15">
        <v>1</v>
      </c>
      <c r="U49" s="13" t="s">
        <v>2219</v>
      </c>
      <c r="V49" s="16" t="s">
        <v>841</v>
      </c>
      <c r="W49" s="87">
        <v>5700.56</v>
      </c>
      <c r="X49" s="18">
        <v>5700.56</v>
      </c>
      <c r="Y49" s="18">
        <v>0</v>
      </c>
      <c r="Z49" s="18">
        <v>0</v>
      </c>
      <c r="AA49" s="18">
        <v>912.09</v>
      </c>
      <c r="AB49" s="18">
        <v>0</v>
      </c>
      <c r="AC49" s="18">
        <v>6612.6500000000005</v>
      </c>
    </row>
    <row r="50" spans="1:29" x14ac:dyDescent="0.2">
      <c r="A50" s="13" t="s">
        <v>2220</v>
      </c>
      <c r="B50" s="13" t="s">
        <v>108</v>
      </c>
      <c r="C50" s="14" t="s">
        <v>43</v>
      </c>
      <c r="D50" s="13" t="s">
        <v>811</v>
      </c>
      <c r="E50" s="13" t="s">
        <v>2221</v>
      </c>
      <c r="F50" s="13" t="s">
        <v>2222</v>
      </c>
      <c r="G50" s="13" t="s">
        <v>2223</v>
      </c>
      <c r="H50" s="13" t="s">
        <v>2224</v>
      </c>
      <c r="I50" s="13" t="str">
        <f t="shared" si="0"/>
        <v>04-2024</v>
      </c>
      <c r="J50" s="13" t="str">
        <f t="shared" si="1"/>
        <v>2024</v>
      </c>
      <c r="K50" s="227" t="s">
        <v>2475</v>
      </c>
      <c r="L50" s="13" t="s">
        <v>35</v>
      </c>
      <c r="M50" s="13" t="s">
        <v>36</v>
      </c>
      <c r="N50" s="13" t="s">
        <v>918</v>
      </c>
      <c r="O50" s="13" t="s">
        <v>919</v>
      </c>
      <c r="P50" s="13" t="s">
        <v>44</v>
      </c>
      <c r="Q50" s="13" t="s">
        <v>37</v>
      </c>
      <c r="R50" s="13" t="s">
        <v>45</v>
      </c>
      <c r="S50" s="13" t="s">
        <v>39</v>
      </c>
      <c r="T50" s="15">
        <v>1</v>
      </c>
      <c r="U50" s="13" t="s">
        <v>2225</v>
      </c>
      <c r="V50" s="16" t="s">
        <v>2226</v>
      </c>
      <c r="W50" s="87">
        <v>13000</v>
      </c>
      <c r="X50" s="18">
        <v>13000</v>
      </c>
      <c r="Y50" s="18">
        <v>0</v>
      </c>
      <c r="Z50" s="18">
        <v>0</v>
      </c>
      <c r="AA50" s="18">
        <v>2080</v>
      </c>
      <c r="AB50" s="18">
        <v>0</v>
      </c>
      <c r="AC50" s="18">
        <v>15080</v>
      </c>
    </row>
    <row r="51" spans="1:29" x14ac:dyDescent="0.2">
      <c r="A51" s="13" t="s">
        <v>2227</v>
      </c>
      <c r="B51" s="13" t="s">
        <v>108</v>
      </c>
      <c r="C51" s="14" t="s">
        <v>43</v>
      </c>
      <c r="D51" s="13" t="s">
        <v>811</v>
      </c>
      <c r="E51" s="13" t="s">
        <v>2228</v>
      </c>
      <c r="F51" s="13" t="s">
        <v>2229</v>
      </c>
      <c r="G51" s="13" t="s">
        <v>2230</v>
      </c>
      <c r="H51" s="13" t="s">
        <v>2231</v>
      </c>
      <c r="I51" s="13" t="str">
        <f t="shared" si="0"/>
        <v>04-2024</v>
      </c>
      <c r="J51" s="13" t="str">
        <f t="shared" si="1"/>
        <v>2024</v>
      </c>
      <c r="K51" s="227" t="s">
        <v>2475</v>
      </c>
      <c r="L51" s="13" t="s">
        <v>35</v>
      </c>
      <c r="M51" s="13" t="s">
        <v>36</v>
      </c>
      <c r="N51" s="13" t="s">
        <v>918</v>
      </c>
      <c r="O51" s="13" t="s">
        <v>919</v>
      </c>
      <c r="P51" s="13" t="s">
        <v>44</v>
      </c>
      <c r="Q51" s="13" t="s">
        <v>37</v>
      </c>
      <c r="R51" s="13" t="s">
        <v>45</v>
      </c>
      <c r="S51" s="13" t="s">
        <v>39</v>
      </c>
      <c r="T51" s="15">
        <v>1</v>
      </c>
      <c r="U51" s="13" t="s">
        <v>2232</v>
      </c>
      <c r="V51" s="16" t="s">
        <v>774</v>
      </c>
      <c r="W51" s="87">
        <v>20000</v>
      </c>
      <c r="X51" s="18">
        <v>20000</v>
      </c>
      <c r="Y51" s="18">
        <v>0</v>
      </c>
      <c r="Z51" s="18">
        <v>0</v>
      </c>
      <c r="AA51" s="18">
        <v>3200</v>
      </c>
      <c r="AB51" s="18">
        <v>0</v>
      </c>
      <c r="AC51" s="18">
        <v>23200</v>
      </c>
    </row>
    <row r="52" spans="1:29" x14ac:dyDescent="0.2">
      <c r="A52" s="13" t="s">
        <v>2233</v>
      </c>
      <c r="B52" s="13" t="s">
        <v>108</v>
      </c>
      <c r="C52" s="14" t="s">
        <v>43</v>
      </c>
      <c r="D52" s="13" t="s">
        <v>811</v>
      </c>
      <c r="E52" s="13" t="s">
        <v>2234</v>
      </c>
      <c r="F52" s="13" t="s">
        <v>2235</v>
      </c>
      <c r="G52" s="13" t="s">
        <v>2236</v>
      </c>
      <c r="H52" s="13" t="s">
        <v>2237</v>
      </c>
      <c r="I52" s="13" t="str">
        <f t="shared" si="0"/>
        <v>04-2024</v>
      </c>
      <c r="J52" s="13" t="str">
        <f t="shared" si="1"/>
        <v>2024</v>
      </c>
      <c r="K52" s="227" t="s">
        <v>2474</v>
      </c>
      <c r="L52" s="13" t="s">
        <v>35</v>
      </c>
      <c r="M52" s="13" t="s">
        <v>36</v>
      </c>
      <c r="N52" s="13" t="s">
        <v>57</v>
      </c>
      <c r="O52" s="13" t="s">
        <v>135</v>
      </c>
      <c r="P52" s="13" t="s">
        <v>44</v>
      </c>
      <c r="Q52" s="13" t="s">
        <v>37</v>
      </c>
      <c r="R52" s="13" t="s">
        <v>45</v>
      </c>
      <c r="S52" s="13" t="s">
        <v>39</v>
      </c>
      <c r="T52" s="15">
        <v>1</v>
      </c>
      <c r="U52" s="13" t="s">
        <v>71</v>
      </c>
      <c r="V52" s="16" t="s">
        <v>2238</v>
      </c>
      <c r="W52" s="87">
        <v>2923.59</v>
      </c>
      <c r="X52" s="18">
        <v>2923.59</v>
      </c>
      <c r="Y52" s="18">
        <v>0</v>
      </c>
      <c r="Z52" s="18">
        <v>0</v>
      </c>
      <c r="AA52" s="18">
        <v>467.77</v>
      </c>
      <c r="AB52" s="18">
        <v>0</v>
      </c>
      <c r="AC52" s="18">
        <v>3391.36</v>
      </c>
    </row>
    <row r="53" spans="1:29" x14ac:dyDescent="0.2">
      <c r="A53" s="13" t="s">
        <v>2239</v>
      </c>
      <c r="B53" s="13" t="s">
        <v>108</v>
      </c>
      <c r="C53" s="14" t="s">
        <v>43</v>
      </c>
      <c r="D53" s="13" t="s">
        <v>811</v>
      </c>
      <c r="E53" s="13" t="s">
        <v>2240</v>
      </c>
      <c r="F53" s="13" t="s">
        <v>2241</v>
      </c>
      <c r="G53" s="13" t="s">
        <v>2242</v>
      </c>
      <c r="H53" s="13" t="s">
        <v>2243</v>
      </c>
      <c r="I53" s="13" t="str">
        <f t="shared" si="0"/>
        <v>04-2024</v>
      </c>
      <c r="J53" s="13" t="str">
        <f t="shared" si="1"/>
        <v>2024</v>
      </c>
      <c r="K53" s="227" t="s">
        <v>2475</v>
      </c>
      <c r="L53" s="13" t="s">
        <v>35</v>
      </c>
      <c r="M53" s="13" t="s">
        <v>36</v>
      </c>
      <c r="N53" s="13" t="s">
        <v>918</v>
      </c>
      <c r="O53" s="13" t="s">
        <v>919</v>
      </c>
      <c r="P53" s="13" t="s">
        <v>44</v>
      </c>
      <c r="Q53" s="13" t="s">
        <v>37</v>
      </c>
      <c r="R53" s="13" t="s">
        <v>45</v>
      </c>
      <c r="S53" s="13" t="s">
        <v>39</v>
      </c>
      <c r="T53" s="15">
        <v>1</v>
      </c>
      <c r="U53" s="13" t="s">
        <v>2244</v>
      </c>
      <c r="V53" s="16" t="s">
        <v>2245</v>
      </c>
      <c r="W53" s="87">
        <v>2500</v>
      </c>
      <c r="X53" s="18">
        <v>2500</v>
      </c>
      <c r="Y53" s="18">
        <v>0</v>
      </c>
      <c r="Z53" s="18">
        <v>0</v>
      </c>
      <c r="AA53" s="18">
        <v>400</v>
      </c>
      <c r="AB53" s="18">
        <v>0</v>
      </c>
      <c r="AC53" s="18">
        <v>2900</v>
      </c>
    </row>
    <row r="54" spans="1:29" x14ac:dyDescent="0.2">
      <c r="A54" s="13" t="s">
        <v>2246</v>
      </c>
      <c r="B54" s="13" t="s">
        <v>108</v>
      </c>
      <c r="C54" s="14" t="s">
        <v>43</v>
      </c>
      <c r="D54" s="13" t="s">
        <v>811</v>
      </c>
      <c r="E54" s="13" t="s">
        <v>2247</v>
      </c>
      <c r="F54" s="13" t="s">
        <v>2248</v>
      </c>
      <c r="G54" s="13" t="s">
        <v>2249</v>
      </c>
      <c r="H54" s="13" t="s">
        <v>2250</v>
      </c>
      <c r="I54" s="13" t="str">
        <f t="shared" si="0"/>
        <v>04-2024</v>
      </c>
      <c r="J54" s="13" t="str">
        <f t="shared" si="1"/>
        <v>2024</v>
      </c>
      <c r="K54" s="227" t="s">
        <v>2475</v>
      </c>
      <c r="L54" s="13" t="s">
        <v>35</v>
      </c>
      <c r="M54" s="13" t="s">
        <v>36</v>
      </c>
      <c r="N54" s="13" t="s">
        <v>918</v>
      </c>
      <c r="O54" s="13" t="s">
        <v>919</v>
      </c>
      <c r="P54" s="13" t="s">
        <v>44</v>
      </c>
      <c r="Q54" s="13" t="s">
        <v>37</v>
      </c>
      <c r="R54" s="13" t="s">
        <v>45</v>
      </c>
      <c r="S54" s="13" t="s">
        <v>39</v>
      </c>
      <c r="T54" s="15">
        <v>1</v>
      </c>
      <c r="U54" s="13" t="s">
        <v>2251</v>
      </c>
      <c r="V54" s="16" t="s">
        <v>102</v>
      </c>
      <c r="W54" s="87">
        <v>5000</v>
      </c>
      <c r="X54" s="18">
        <v>5000</v>
      </c>
      <c r="Y54" s="18">
        <v>0</v>
      </c>
      <c r="Z54" s="18">
        <v>0</v>
      </c>
      <c r="AA54" s="18">
        <v>800</v>
      </c>
      <c r="AB54" s="18">
        <v>0</v>
      </c>
      <c r="AC54" s="18">
        <v>5800</v>
      </c>
    </row>
    <row r="55" spans="1:29" x14ac:dyDescent="0.2">
      <c r="A55" s="13" t="s">
        <v>2252</v>
      </c>
      <c r="B55" s="13" t="s">
        <v>108</v>
      </c>
      <c r="C55" s="14" t="s">
        <v>43</v>
      </c>
      <c r="D55" s="13" t="s">
        <v>811</v>
      </c>
      <c r="E55" s="13" t="s">
        <v>2253</v>
      </c>
      <c r="F55" s="13" t="s">
        <v>2254</v>
      </c>
      <c r="G55" s="13" t="s">
        <v>2255</v>
      </c>
      <c r="H55" s="13" t="s">
        <v>2256</v>
      </c>
      <c r="I55" s="13" t="str">
        <f t="shared" si="0"/>
        <v>04-2024</v>
      </c>
      <c r="J55" s="13" t="str">
        <f t="shared" si="1"/>
        <v>2024</v>
      </c>
      <c r="K55" s="227" t="s">
        <v>2475</v>
      </c>
      <c r="L55" s="13" t="s">
        <v>35</v>
      </c>
      <c r="M55" s="13" t="s">
        <v>36</v>
      </c>
      <c r="N55" s="13" t="s">
        <v>918</v>
      </c>
      <c r="O55" s="13" t="s">
        <v>919</v>
      </c>
      <c r="P55" s="13" t="s">
        <v>44</v>
      </c>
      <c r="Q55" s="13" t="s">
        <v>37</v>
      </c>
      <c r="R55" s="13" t="s">
        <v>45</v>
      </c>
      <c r="S55" s="13" t="s">
        <v>39</v>
      </c>
      <c r="T55" s="15">
        <v>1</v>
      </c>
      <c r="U55" s="13" t="s">
        <v>2257</v>
      </c>
      <c r="V55" s="16" t="s">
        <v>2258</v>
      </c>
      <c r="W55" s="87">
        <v>12000</v>
      </c>
      <c r="X55" s="18">
        <v>12000</v>
      </c>
      <c r="Y55" s="18">
        <v>0</v>
      </c>
      <c r="Z55" s="18">
        <v>0</v>
      </c>
      <c r="AA55" s="18">
        <v>1920</v>
      </c>
      <c r="AB55" s="18">
        <v>0</v>
      </c>
      <c r="AC55" s="18">
        <v>13920</v>
      </c>
    </row>
    <row r="56" spans="1:29" x14ac:dyDescent="0.2">
      <c r="A56" s="13" t="s">
        <v>2259</v>
      </c>
      <c r="B56" s="13" t="s">
        <v>108</v>
      </c>
      <c r="C56" s="14" t="s">
        <v>43</v>
      </c>
      <c r="D56" s="13" t="s">
        <v>811</v>
      </c>
      <c r="E56" s="13" t="s">
        <v>2260</v>
      </c>
      <c r="F56" s="13" t="s">
        <v>2261</v>
      </c>
      <c r="G56" s="13" t="s">
        <v>2262</v>
      </c>
      <c r="H56" s="13" t="s">
        <v>2263</v>
      </c>
      <c r="I56" s="13" t="str">
        <f t="shared" si="0"/>
        <v>04-2024</v>
      </c>
      <c r="J56" s="13" t="str">
        <f t="shared" si="1"/>
        <v>2024</v>
      </c>
      <c r="K56" s="227" t="s">
        <v>2475</v>
      </c>
      <c r="L56" s="13" t="s">
        <v>35</v>
      </c>
      <c r="M56" s="13" t="s">
        <v>36</v>
      </c>
      <c r="N56" s="13" t="s">
        <v>918</v>
      </c>
      <c r="O56" s="13" t="s">
        <v>919</v>
      </c>
      <c r="P56" s="13" t="s">
        <v>44</v>
      </c>
      <c r="Q56" s="13" t="s">
        <v>37</v>
      </c>
      <c r="R56" s="13" t="s">
        <v>45</v>
      </c>
      <c r="S56" s="13" t="s">
        <v>39</v>
      </c>
      <c r="T56" s="15">
        <v>1</v>
      </c>
      <c r="U56" s="13" t="s">
        <v>2264</v>
      </c>
      <c r="V56" s="16" t="s">
        <v>1056</v>
      </c>
      <c r="W56" s="87">
        <v>7000</v>
      </c>
      <c r="X56" s="18">
        <v>7000</v>
      </c>
      <c r="Y56" s="18">
        <v>0</v>
      </c>
      <c r="Z56" s="18">
        <v>0</v>
      </c>
      <c r="AA56" s="18">
        <v>1120</v>
      </c>
      <c r="AB56" s="18">
        <v>0</v>
      </c>
      <c r="AC56" s="18">
        <v>8120</v>
      </c>
    </row>
    <row r="57" spans="1:29" x14ac:dyDescent="0.2">
      <c r="A57" s="13" t="s">
        <v>2265</v>
      </c>
      <c r="B57" s="13" t="s">
        <v>108</v>
      </c>
      <c r="C57" s="14" t="s">
        <v>43</v>
      </c>
      <c r="D57" s="13" t="s">
        <v>811</v>
      </c>
      <c r="E57" s="13" t="s">
        <v>2266</v>
      </c>
      <c r="F57" s="13" t="s">
        <v>2267</v>
      </c>
      <c r="G57" s="13" t="s">
        <v>2268</v>
      </c>
      <c r="H57" s="13" t="s">
        <v>2269</v>
      </c>
      <c r="I57" s="13" t="str">
        <f t="shared" si="0"/>
        <v>04-2024</v>
      </c>
      <c r="J57" s="13" t="str">
        <f t="shared" si="1"/>
        <v>2024</v>
      </c>
      <c r="K57" s="227" t="s">
        <v>2475</v>
      </c>
      <c r="L57" s="13" t="s">
        <v>35</v>
      </c>
      <c r="M57" s="13" t="s">
        <v>36</v>
      </c>
      <c r="N57" s="13" t="s">
        <v>918</v>
      </c>
      <c r="O57" s="13" t="s">
        <v>919</v>
      </c>
      <c r="P57" s="13" t="s">
        <v>44</v>
      </c>
      <c r="Q57" s="13" t="s">
        <v>37</v>
      </c>
      <c r="R57" s="13" t="s">
        <v>45</v>
      </c>
      <c r="S57" s="13" t="s">
        <v>39</v>
      </c>
      <c r="T57" s="15">
        <v>1</v>
      </c>
      <c r="U57" s="13" t="s">
        <v>2270</v>
      </c>
      <c r="V57" s="16" t="s">
        <v>42</v>
      </c>
      <c r="W57" s="87">
        <v>2000</v>
      </c>
      <c r="X57" s="18">
        <v>2000</v>
      </c>
      <c r="Y57" s="18">
        <v>0</v>
      </c>
      <c r="Z57" s="18">
        <v>0</v>
      </c>
      <c r="AA57" s="18">
        <v>320</v>
      </c>
      <c r="AB57" s="18">
        <v>0</v>
      </c>
      <c r="AC57" s="18">
        <v>2320</v>
      </c>
    </row>
    <row r="58" spans="1:29" x14ac:dyDescent="0.2">
      <c r="A58" s="13" t="s">
        <v>2271</v>
      </c>
      <c r="B58" s="13" t="s">
        <v>108</v>
      </c>
      <c r="C58" s="14" t="s">
        <v>43</v>
      </c>
      <c r="D58" s="13" t="s">
        <v>811</v>
      </c>
      <c r="E58" s="13" t="s">
        <v>2272</v>
      </c>
      <c r="F58" s="13" t="s">
        <v>2273</v>
      </c>
      <c r="G58" s="13" t="s">
        <v>2274</v>
      </c>
      <c r="H58" s="13" t="s">
        <v>2275</v>
      </c>
      <c r="I58" s="13" t="str">
        <f t="shared" si="0"/>
        <v>04-2024</v>
      </c>
      <c r="J58" s="13" t="str">
        <f t="shared" si="1"/>
        <v>2024</v>
      </c>
      <c r="K58" s="227" t="s">
        <v>2475</v>
      </c>
      <c r="L58" s="13" t="s">
        <v>35</v>
      </c>
      <c r="M58" s="13" t="s">
        <v>36</v>
      </c>
      <c r="N58" s="13" t="s">
        <v>918</v>
      </c>
      <c r="O58" s="13" t="s">
        <v>919</v>
      </c>
      <c r="P58" s="13" t="s">
        <v>44</v>
      </c>
      <c r="Q58" s="13" t="s">
        <v>37</v>
      </c>
      <c r="R58" s="13" t="s">
        <v>45</v>
      </c>
      <c r="S58" s="13" t="s">
        <v>39</v>
      </c>
      <c r="T58" s="15">
        <v>1</v>
      </c>
      <c r="U58" s="13" t="s">
        <v>2276</v>
      </c>
      <c r="V58" s="16" t="s">
        <v>2277</v>
      </c>
      <c r="W58" s="87">
        <v>17241.38</v>
      </c>
      <c r="X58" s="18">
        <v>17241.38</v>
      </c>
      <c r="Y58" s="18">
        <v>0</v>
      </c>
      <c r="Z58" s="18">
        <v>0</v>
      </c>
      <c r="AA58" s="18">
        <v>2758.62</v>
      </c>
      <c r="AB58" s="18">
        <v>0</v>
      </c>
      <c r="AC58" s="18">
        <v>20000</v>
      </c>
    </row>
    <row r="59" spans="1:29" x14ac:dyDescent="0.2">
      <c r="A59" s="13" t="s">
        <v>2278</v>
      </c>
      <c r="B59" s="13" t="s">
        <v>108</v>
      </c>
      <c r="C59" s="14" t="s">
        <v>43</v>
      </c>
      <c r="D59" s="13" t="s">
        <v>811</v>
      </c>
      <c r="E59" s="13" t="s">
        <v>2279</v>
      </c>
      <c r="F59" s="13" t="s">
        <v>2280</v>
      </c>
      <c r="G59" s="13" t="s">
        <v>2281</v>
      </c>
      <c r="H59" s="13" t="s">
        <v>2282</v>
      </c>
      <c r="I59" s="13" t="str">
        <f t="shared" si="0"/>
        <v>04-2024</v>
      </c>
      <c r="J59" s="13" t="str">
        <f t="shared" si="1"/>
        <v>2024</v>
      </c>
      <c r="K59" s="227" t="s">
        <v>2475</v>
      </c>
      <c r="L59" s="13" t="s">
        <v>35</v>
      </c>
      <c r="M59" s="13" t="s">
        <v>36</v>
      </c>
      <c r="N59" s="13" t="s">
        <v>918</v>
      </c>
      <c r="O59" s="13" t="s">
        <v>919</v>
      </c>
      <c r="P59" s="13" t="s">
        <v>44</v>
      </c>
      <c r="Q59" s="13" t="s">
        <v>37</v>
      </c>
      <c r="R59" s="13" t="s">
        <v>45</v>
      </c>
      <c r="S59" s="13" t="s">
        <v>39</v>
      </c>
      <c r="T59" s="15">
        <v>1</v>
      </c>
      <c r="U59" s="13" t="s">
        <v>2283</v>
      </c>
      <c r="V59" s="16" t="s">
        <v>2284</v>
      </c>
      <c r="W59" s="87">
        <v>6400</v>
      </c>
      <c r="X59" s="18">
        <v>6400</v>
      </c>
      <c r="Y59" s="18">
        <v>0</v>
      </c>
      <c r="Z59" s="18">
        <v>0</v>
      </c>
      <c r="AA59" s="18">
        <v>1024</v>
      </c>
      <c r="AB59" s="18">
        <v>0</v>
      </c>
      <c r="AC59" s="18">
        <v>7424</v>
      </c>
    </row>
    <row r="60" spans="1:29" x14ac:dyDescent="0.2">
      <c r="A60" s="13" t="s">
        <v>2285</v>
      </c>
      <c r="B60" s="13" t="s">
        <v>108</v>
      </c>
      <c r="C60" s="14" t="s">
        <v>761</v>
      </c>
      <c r="D60" s="13" t="s">
        <v>815</v>
      </c>
      <c r="E60" s="13" t="s">
        <v>2286</v>
      </c>
      <c r="F60" s="13" t="s">
        <v>2287</v>
      </c>
      <c r="G60" s="13" t="s">
        <v>2288</v>
      </c>
      <c r="H60" s="13" t="s">
        <v>2289</v>
      </c>
      <c r="I60" s="13" t="str">
        <f t="shared" si="0"/>
        <v>04-2024</v>
      </c>
      <c r="J60" s="13" t="str">
        <f t="shared" si="1"/>
        <v>2024</v>
      </c>
      <c r="K60" s="227" t="s">
        <v>2474</v>
      </c>
      <c r="L60" s="13" t="s">
        <v>35</v>
      </c>
      <c r="M60" s="13" t="s">
        <v>36</v>
      </c>
      <c r="N60" s="13" t="s">
        <v>813</v>
      </c>
      <c r="O60" s="13" t="s">
        <v>822</v>
      </c>
      <c r="P60" s="13" t="s">
        <v>34</v>
      </c>
      <c r="Q60" s="13" t="s">
        <v>34</v>
      </c>
      <c r="R60" s="13" t="s">
        <v>766</v>
      </c>
      <c r="S60" s="13" t="s">
        <v>767</v>
      </c>
      <c r="T60" s="15">
        <v>0</v>
      </c>
      <c r="U60" s="13" t="s">
        <v>768</v>
      </c>
      <c r="V60" s="16" t="s">
        <v>769</v>
      </c>
      <c r="W60" s="87">
        <v>0</v>
      </c>
      <c r="X60" s="18">
        <v>0</v>
      </c>
      <c r="Y60" s="18">
        <v>0</v>
      </c>
      <c r="Z60" s="18">
        <v>0</v>
      </c>
      <c r="AA60" s="18">
        <v>0</v>
      </c>
      <c r="AB60" s="18">
        <v>0</v>
      </c>
      <c r="AC60" s="18">
        <v>0</v>
      </c>
    </row>
    <row r="61" spans="1:29" x14ac:dyDescent="0.2">
      <c r="A61" s="13" t="s">
        <v>2290</v>
      </c>
      <c r="B61" s="13" t="s">
        <v>108</v>
      </c>
      <c r="C61" s="14" t="s">
        <v>761</v>
      </c>
      <c r="D61" s="13" t="s">
        <v>815</v>
      </c>
      <c r="E61" s="13" t="s">
        <v>2291</v>
      </c>
      <c r="F61" s="13" t="s">
        <v>2292</v>
      </c>
      <c r="G61" s="13" t="s">
        <v>2293</v>
      </c>
      <c r="H61" s="13" t="s">
        <v>2294</v>
      </c>
      <c r="I61" s="13" t="str">
        <f t="shared" si="0"/>
        <v>04-2024</v>
      </c>
      <c r="J61" s="13" t="str">
        <f t="shared" si="1"/>
        <v>2024</v>
      </c>
      <c r="K61" s="227" t="s">
        <v>2474</v>
      </c>
      <c r="L61" s="13" t="s">
        <v>35</v>
      </c>
      <c r="M61" s="13" t="s">
        <v>36</v>
      </c>
      <c r="N61" s="13" t="s">
        <v>813</v>
      </c>
      <c r="O61" s="13" t="s">
        <v>822</v>
      </c>
      <c r="P61" s="13" t="s">
        <v>34</v>
      </c>
      <c r="Q61" s="13" t="s">
        <v>34</v>
      </c>
      <c r="R61" s="13" t="s">
        <v>766</v>
      </c>
      <c r="S61" s="13" t="s">
        <v>767</v>
      </c>
      <c r="T61" s="15">
        <v>0</v>
      </c>
      <c r="U61" s="13" t="s">
        <v>768</v>
      </c>
      <c r="V61" s="16" t="s">
        <v>769</v>
      </c>
      <c r="W61" s="87">
        <v>0</v>
      </c>
      <c r="X61" s="18">
        <v>0</v>
      </c>
      <c r="Y61" s="18">
        <v>0</v>
      </c>
      <c r="Z61" s="18">
        <v>0</v>
      </c>
      <c r="AA61" s="18">
        <v>0</v>
      </c>
      <c r="AB61" s="18">
        <v>0</v>
      </c>
      <c r="AC61" s="18">
        <v>0</v>
      </c>
    </row>
    <row r="62" spans="1:29" x14ac:dyDescent="0.2">
      <c r="A62" s="13" t="s">
        <v>2295</v>
      </c>
      <c r="B62" s="13" t="s">
        <v>108</v>
      </c>
      <c r="C62" s="14" t="s">
        <v>761</v>
      </c>
      <c r="D62" s="13" t="s">
        <v>815</v>
      </c>
      <c r="E62" s="13" t="s">
        <v>2296</v>
      </c>
      <c r="F62" s="13" t="s">
        <v>2297</v>
      </c>
      <c r="G62" s="13" t="s">
        <v>2298</v>
      </c>
      <c r="H62" s="13" t="s">
        <v>2299</v>
      </c>
      <c r="I62" s="13" t="str">
        <f t="shared" si="0"/>
        <v>04-2024</v>
      </c>
      <c r="J62" s="13" t="str">
        <f t="shared" si="1"/>
        <v>2024</v>
      </c>
      <c r="K62" s="227" t="s">
        <v>2474</v>
      </c>
      <c r="L62" s="13" t="s">
        <v>35</v>
      </c>
      <c r="M62" s="13" t="s">
        <v>36</v>
      </c>
      <c r="N62" s="13" t="s">
        <v>2300</v>
      </c>
      <c r="O62" s="13" t="s">
        <v>2301</v>
      </c>
      <c r="P62" s="13" t="s">
        <v>34</v>
      </c>
      <c r="Q62" s="13" t="s">
        <v>34</v>
      </c>
      <c r="R62" s="13" t="s">
        <v>766</v>
      </c>
      <c r="S62" s="13" t="s">
        <v>767</v>
      </c>
      <c r="T62" s="15">
        <v>0</v>
      </c>
      <c r="U62" s="13" t="s">
        <v>768</v>
      </c>
      <c r="V62" s="16" t="s">
        <v>769</v>
      </c>
      <c r="W62" s="87">
        <v>0</v>
      </c>
      <c r="X62" s="18">
        <v>0</v>
      </c>
      <c r="Y62" s="18">
        <v>0</v>
      </c>
      <c r="Z62" s="18">
        <v>0</v>
      </c>
      <c r="AA62" s="18">
        <v>0</v>
      </c>
      <c r="AB62" s="18">
        <v>0</v>
      </c>
      <c r="AC62" s="18">
        <v>0</v>
      </c>
    </row>
    <row r="63" spans="1:29" x14ac:dyDescent="0.2">
      <c r="A63" s="13" t="s">
        <v>2302</v>
      </c>
      <c r="B63" s="13" t="s">
        <v>108</v>
      </c>
      <c r="C63" s="14" t="s">
        <v>761</v>
      </c>
      <c r="D63" s="13" t="s">
        <v>815</v>
      </c>
      <c r="E63" s="13" t="s">
        <v>2303</v>
      </c>
      <c r="F63" s="13" t="s">
        <v>2304</v>
      </c>
      <c r="G63" s="13" t="s">
        <v>2305</v>
      </c>
      <c r="H63" s="13" t="s">
        <v>2306</v>
      </c>
      <c r="I63" s="13" t="str">
        <f t="shared" si="0"/>
        <v>04-2024</v>
      </c>
      <c r="J63" s="13" t="str">
        <f t="shared" si="1"/>
        <v>2024</v>
      </c>
      <c r="K63" s="227" t="s">
        <v>2474</v>
      </c>
      <c r="L63" s="13" t="s">
        <v>35</v>
      </c>
      <c r="M63" s="13" t="s">
        <v>36</v>
      </c>
      <c r="N63" s="13" t="s">
        <v>2300</v>
      </c>
      <c r="O63" s="13" t="s">
        <v>2301</v>
      </c>
      <c r="P63" s="13" t="s">
        <v>34</v>
      </c>
      <c r="Q63" s="13" t="s">
        <v>34</v>
      </c>
      <c r="R63" s="13" t="s">
        <v>766</v>
      </c>
      <c r="S63" s="13" t="s">
        <v>767</v>
      </c>
      <c r="T63" s="15">
        <v>0</v>
      </c>
      <c r="U63" s="13" t="s">
        <v>768</v>
      </c>
      <c r="V63" s="16" t="s">
        <v>769</v>
      </c>
      <c r="W63" s="87">
        <v>0</v>
      </c>
      <c r="X63" s="18">
        <v>0</v>
      </c>
      <c r="Y63" s="18">
        <v>0</v>
      </c>
      <c r="Z63" s="18">
        <v>0</v>
      </c>
      <c r="AA63" s="18">
        <v>0</v>
      </c>
      <c r="AB63" s="18">
        <v>0</v>
      </c>
      <c r="AC63" s="18">
        <v>0</v>
      </c>
    </row>
    <row r="64" spans="1:29" x14ac:dyDescent="0.2">
      <c r="A64" s="13" t="s">
        <v>2307</v>
      </c>
      <c r="B64" s="13" t="s">
        <v>108</v>
      </c>
      <c r="C64" s="14" t="s">
        <v>761</v>
      </c>
      <c r="D64" s="13" t="s">
        <v>815</v>
      </c>
      <c r="E64" s="13" t="s">
        <v>2308</v>
      </c>
      <c r="F64" s="13" t="s">
        <v>2309</v>
      </c>
      <c r="G64" s="13" t="s">
        <v>2310</v>
      </c>
      <c r="H64" s="13" t="s">
        <v>2311</v>
      </c>
      <c r="I64" s="13" t="str">
        <f t="shared" ref="I64:I82" si="2">MID(H64,6,2)&amp;"-"&amp;LEFT(H64,4)</f>
        <v>04-2024</v>
      </c>
      <c r="J64" s="13" t="str">
        <f t="shared" ref="J64:J82" si="3">LEFT(H64,4)</f>
        <v>2024</v>
      </c>
      <c r="K64" s="227" t="s">
        <v>2474</v>
      </c>
      <c r="L64" s="13" t="s">
        <v>35</v>
      </c>
      <c r="M64" s="13" t="s">
        <v>36</v>
      </c>
      <c r="N64" s="13" t="s">
        <v>2300</v>
      </c>
      <c r="O64" s="13" t="s">
        <v>2301</v>
      </c>
      <c r="P64" s="13" t="s">
        <v>34</v>
      </c>
      <c r="Q64" s="13" t="s">
        <v>34</v>
      </c>
      <c r="R64" s="13" t="s">
        <v>766</v>
      </c>
      <c r="S64" s="13" t="s">
        <v>767</v>
      </c>
      <c r="T64" s="15">
        <v>0</v>
      </c>
      <c r="U64" s="13" t="s">
        <v>768</v>
      </c>
      <c r="V64" s="16" t="s">
        <v>769</v>
      </c>
      <c r="W64" s="87">
        <v>0</v>
      </c>
      <c r="X64" s="18">
        <v>0</v>
      </c>
      <c r="Y64" s="18">
        <v>0</v>
      </c>
      <c r="Z64" s="18">
        <v>0</v>
      </c>
      <c r="AA64" s="18">
        <v>0</v>
      </c>
      <c r="AB64" s="18">
        <v>0</v>
      </c>
      <c r="AC64" s="18">
        <v>0</v>
      </c>
    </row>
    <row r="65" spans="1:29" x14ac:dyDescent="0.2">
      <c r="A65" s="13" t="s">
        <v>2312</v>
      </c>
      <c r="B65" s="13" t="s">
        <v>108</v>
      </c>
      <c r="C65" s="14" t="s">
        <v>761</v>
      </c>
      <c r="D65" s="13" t="s">
        <v>815</v>
      </c>
      <c r="E65" s="13" t="s">
        <v>2313</v>
      </c>
      <c r="F65" s="13" t="s">
        <v>2314</v>
      </c>
      <c r="G65" s="13" t="s">
        <v>2315</v>
      </c>
      <c r="H65" s="13" t="s">
        <v>2316</v>
      </c>
      <c r="I65" s="13" t="str">
        <f t="shared" si="2"/>
        <v>04-2024</v>
      </c>
      <c r="J65" s="13" t="str">
        <f t="shared" si="3"/>
        <v>2024</v>
      </c>
      <c r="K65" s="227" t="s">
        <v>2474</v>
      </c>
      <c r="L65" s="13" t="s">
        <v>35</v>
      </c>
      <c r="M65" s="13" t="s">
        <v>36</v>
      </c>
      <c r="N65" s="13" t="s">
        <v>2300</v>
      </c>
      <c r="O65" s="13" t="s">
        <v>2301</v>
      </c>
      <c r="P65" s="13" t="s">
        <v>34</v>
      </c>
      <c r="Q65" s="13" t="s">
        <v>34</v>
      </c>
      <c r="R65" s="13" t="s">
        <v>766</v>
      </c>
      <c r="S65" s="13" t="s">
        <v>767</v>
      </c>
      <c r="T65" s="15">
        <v>0</v>
      </c>
      <c r="U65" s="13" t="s">
        <v>768</v>
      </c>
      <c r="V65" s="16" t="s">
        <v>769</v>
      </c>
      <c r="W65" s="87">
        <v>0</v>
      </c>
      <c r="X65" s="18">
        <v>0</v>
      </c>
      <c r="Y65" s="18">
        <v>0</v>
      </c>
      <c r="Z65" s="18">
        <v>0</v>
      </c>
      <c r="AA65" s="18">
        <v>0</v>
      </c>
      <c r="AB65" s="18">
        <v>0</v>
      </c>
      <c r="AC65" s="18">
        <v>0</v>
      </c>
    </row>
    <row r="66" spans="1:29" x14ac:dyDescent="0.2">
      <c r="A66" s="13" t="s">
        <v>2317</v>
      </c>
      <c r="B66" s="13" t="s">
        <v>108</v>
      </c>
      <c r="C66" s="14" t="s">
        <v>761</v>
      </c>
      <c r="D66" s="13" t="s">
        <v>815</v>
      </c>
      <c r="E66" s="13" t="s">
        <v>2318</v>
      </c>
      <c r="F66" s="13" t="s">
        <v>2319</v>
      </c>
      <c r="G66" s="13" t="s">
        <v>2320</v>
      </c>
      <c r="H66" s="13" t="s">
        <v>2321</v>
      </c>
      <c r="I66" s="13" t="str">
        <f t="shared" si="2"/>
        <v>04-2024</v>
      </c>
      <c r="J66" s="13" t="str">
        <f t="shared" si="3"/>
        <v>2024</v>
      </c>
      <c r="K66" s="227" t="s">
        <v>2474</v>
      </c>
      <c r="L66" s="13" t="s">
        <v>35</v>
      </c>
      <c r="M66" s="13" t="s">
        <v>36</v>
      </c>
      <c r="N66" s="13" t="s">
        <v>2300</v>
      </c>
      <c r="O66" s="13" t="s">
        <v>2301</v>
      </c>
      <c r="P66" s="13" t="s">
        <v>34</v>
      </c>
      <c r="Q66" s="13" t="s">
        <v>34</v>
      </c>
      <c r="R66" s="13" t="s">
        <v>766</v>
      </c>
      <c r="S66" s="13" t="s">
        <v>767</v>
      </c>
      <c r="T66" s="15">
        <v>0</v>
      </c>
      <c r="U66" s="13" t="s">
        <v>768</v>
      </c>
      <c r="V66" s="16" t="s">
        <v>769</v>
      </c>
      <c r="W66" s="87">
        <v>0</v>
      </c>
      <c r="X66" s="18">
        <v>0</v>
      </c>
      <c r="Y66" s="18">
        <v>0</v>
      </c>
      <c r="Z66" s="18">
        <v>0</v>
      </c>
      <c r="AA66" s="18">
        <v>0</v>
      </c>
      <c r="AB66" s="18">
        <v>0</v>
      </c>
      <c r="AC66" s="18">
        <v>0</v>
      </c>
    </row>
    <row r="67" spans="1:29" x14ac:dyDescent="0.2">
      <c r="A67" s="13" t="s">
        <v>2322</v>
      </c>
      <c r="B67" s="13" t="s">
        <v>108</v>
      </c>
      <c r="C67" s="14" t="s">
        <v>761</v>
      </c>
      <c r="D67" s="13" t="s">
        <v>815</v>
      </c>
      <c r="E67" s="13" t="s">
        <v>2323</v>
      </c>
      <c r="F67" s="13" t="s">
        <v>2324</v>
      </c>
      <c r="G67" s="13" t="s">
        <v>2325</v>
      </c>
      <c r="H67" s="13" t="s">
        <v>2326</v>
      </c>
      <c r="I67" s="13" t="str">
        <f t="shared" si="2"/>
        <v>04-2024</v>
      </c>
      <c r="J67" s="13" t="str">
        <f t="shared" si="3"/>
        <v>2024</v>
      </c>
      <c r="K67" s="227" t="s">
        <v>2474</v>
      </c>
      <c r="L67" s="13" t="s">
        <v>35</v>
      </c>
      <c r="M67" s="13" t="s">
        <v>36</v>
      </c>
      <c r="N67" s="13" t="s">
        <v>813</v>
      </c>
      <c r="O67" s="13" t="s">
        <v>822</v>
      </c>
      <c r="P67" s="13" t="s">
        <v>34</v>
      </c>
      <c r="Q67" s="13" t="s">
        <v>34</v>
      </c>
      <c r="R67" s="13" t="s">
        <v>766</v>
      </c>
      <c r="S67" s="13" t="s">
        <v>767</v>
      </c>
      <c r="T67" s="15">
        <v>0</v>
      </c>
      <c r="U67" s="13" t="s">
        <v>768</v>
      </c>
      <c r="V67" s="16" t="s">
        <v>769</v>
      </c>
      <c r="W67" s="87">
        <v>0</v>
      </c>
      <c r="X67" s="18">
        <v>0</v>
      </c>
      <c r="Y67" s="18">
        <v>0</v>
      </c>
      <c r="Z67" s="18">
        <v>0</v>
      </c>
      <c r="AA67" s="18">
        <v>0</v>
      </c>
      <c r="AB67" s="18">
        <v>0</v>
      </c>
      <c r="AC67" s="18">
        <v>0</v>
      </c>
    </row>
    <row r="68" spans="1:29" x14ac:dyDescent="0.2">
      <c r="A68" s="13" t="s">
        <v>2327</v>
      </c>
      <c r="B68" s="13" t="s">
        <v>108</v>
      </c>
      <c r="C68" s="14" t="s">
        <v>761</v>
      </c>
      <c r="D68" s="13" t="s">
        <v>815</v>
      </c>
      <c r="E68" s="13" t="s">
        <v>2328</v>
      </c>
      <c r="F68" s="13" t="s">
        <v>2329</v>
      </c>
      <c r="G68" s="13" t="s">
        <v>2330</v>
      </c>
      <c r="H68" s="13" t="s">
        <v>2331</v>
      </c>
      <c r="I68" s="13" t="str">
        <f t="shared" si="2"/>
        <v>04-2024</v>
      </c>
      <c r="J68" s="13" t="str">
        <f t="shared" si="3"/>
        <v>2024</v>
      </c>
      <c r="K68" s="227" t="s">
        <v>2474</v>
      </c>
      <c r="L68" s="13" t="s">
        <v>35</v>
      </c>
      <c r="M68" s="13" t="s">
        <v>36</v>
      </c>
      <c r="N68" s="13" t="s">
        <v>813</v>
      </c>
      <c r="O68" s="13" t="s">
        <v>822</v>
      </c>
      <c r="P68" s="13" t="s">
        <v>34</v>
      </c>
      <c r="Q68" s="13" t="s">
        <v>34</v>
      </c>
      <c r="R68" s="13" t="s">
        <v>766</v>
      </c>
      <c r="S68" s="13" t="s">
        <v>767</v>
      </c>
      <c r="T68" s="15">
        <v>0</v>
      </c>
      <c r="U68" s="13" t="s">
        <v>768</v>
      </c>
      <c r="V68" s="16" t="s">
        <v>769</v>
      </c>
      <c r="W68" s="87">
        <v>0</v>
      </c>
      <c r="X68" s="18">
        <v>0</v>
      </c>
      <c r="Y68" s="18">
        <v>0</v>
      </c>
      <c r="Z68" s="18">
        <v>0</v>
      </c>
      <c r="AA68" s="18">
        <v>0</v>
      </c>
      <c r="AB68" s="18">
        <v>0</v>
      </c>
      <c r="AC68" s="18">
        <v>0</v>
      </c>
    </row>
    <row r="69" spans="1:29" x14ac:dyDescent="0.2">
      <c r="A69" s="13" t="s">
        <v>2332</v>
      </c>
      <c r="B69" s="13" t="s">
        <v>108</v>
      </c>
      <c r="C69" s="14" t="s">
        <v>761</v>
      </c>
      <c r="D69" s="13" t="s">
        <v>815</v>
      </c>
      <c r="E69" s="13" t="s">
        <v>2333</v>
      </c>
      <c r="F69" s="13" t="s">
        <v>2334</v>
      </c>
      <c r="G69" s="13" t="s">
        <v>2335</v>
      </c>
      <c r="H69" s="13" t="s">
        <v>2336</v>
      </c>
      <c r="I69" s="13" t="str">
        <f t="shared" si="2"/>
        <v>04-2024</v>
      </c>
      <c r="J69" s="13" t="str">
        <f t="shared" si="3"/>
        <v>2024</v>
      </c>
      <c r="K69" s="227" t="s">
        <v>2474</v>
      </c>
      <c r="L69" s="13" t="s">
        <v>35</v>
      </c>
      <c r="M69" s="13" t="s">
        <v>36</v>
      </c>
      <c r="N69" s="13" t="s">
        <v>813</v>
      </c>
      <c r="O69" s="13" t="s">
        <v>822</v>
      </c>
      <c r="P69" s="13" t="s">
        <v>34</v>
      </c>
      <c r="Q69" s="13" t="s">
        <v>34</v>
      </c>
      <c r="R69" s="13" t="s">
        <v>766</v>
      </c>
      <c r="S69" s="13" t="s">
        <v>767</v>
      </c>
      <c r="T69" s="15">
        <v>0</v>
      </c>
      <c r="U69" s="13" t="s">
        <v>768</v>
      </c>
      <c r="V69" s="16" t="s">
        <v>769</v>
      </c>
      <c r="W69" s="87">
        <v>0</v>
      </c>
      <c r="X69" s="18">
        <v>0</v>
      </c>
      <c r="Y69" s="18">
        <v>0</v>
      </c>
      <c r="Z69" s="18">
        <v>0</v>
      </c>
      <c r="AA69" s="18">
        <v>0</v>
      </c>
      <c r="AB69" s="18">
        <v>0</v>
      </c>
      <c r="AC69" s="18">
        <v>0</v>
      </c>
    </row>
    <row r="70" spans="1:29" x14ac:dyDescent="0.2">
      <c r="A70" s="13" t="s">
        <v>2337</v>
      </c>
      <c r="B70" s="13" t="s">
        <v>108</v>
      </c>
      <c r="C70" s="14" t="s">
        <v>43</v>
      </c>
      <c r="D70" s="13" t="s">
        <v>811</v>
      </c>
      <c r="E70" s="13" t="s">
        <v>2338</v>
      </c>
      <c r="F70" s="13" t="s">
        <v>2339</v>
      </c>
      <c r="G70" s="13" t="s">
        <v>2340</v>
      </c>
      <c r="H70" s="13" t="s">
        <v>2341</v>
      </c>
      <c r="I70" s="13" t="str">
        <f t="shared" si="2"/>
        <v>05-2024</v>
      </c>
      <c r="J70" s="13" t="str">
        <f t="shared" si="3"/>
        <v>2024</v>
      </c>
      <c r="K70" s="227" t="s">
        <v>2475</v>
      </c>
      <c r="L70" s="13" t="s">
        <v>35</v>
      </c>
      <c r="M70" s="13" t="s">
        <v>36</v>
      </c>
      <c r="N70" s="13" t="s">
        <v>918</v>
      </c>
      <c r="O70" s="13" t="s">
        <v>919</v>
      </c>
      <c r="P70" s="13" t="s">
        <v>44</v>
      </c>
      <c r="Q70" s="13" t="s">
        <v>37</v>
      </c>
      <c r="R70" s="13" t="s">
        <v>45</v>
      </c>
      <c r="S70" s="13" t="s">
        <v>39</v>
      </c>
      <c r="T70" s="15">
        <v>1</v>
      </c>
      <c r="U70" s="13" t="s">
        <v>2342</v>
      </c>
      <c r="V70" s="16" t="s">
        <v>2343</v>
      </c>
      <c r="W70" s="87">
        <v>11000</v>
      </c>
      <c r="X70" s="18">
        <v>11000</v>
      </c>
      <c r="Y70" s="18">
        <v>0</v>
      </c>
      <c r="Z70" s="18">
        <v>0</v>
      </c>
      <c r="AA70" s="18">
        <v>1760</v>
      </c>
      <c r="AB70" s="18">
        <v>0</v>
      </c>
      <c r="AC70" s="18">
        <v>12760</v>
      </c>
    </row>
    <row r="71" spans="1:29" x14ac:dyDescent="0.2">
      <c r="A71" s="13" t="s">
        <v>2344</v>
      </c>
      <c r="B71" s="13" t="s">
        <v>108</v>
      </c>
      <c r="C71" s="14" t="s">
        <v>43</v>
      </c>
      <c r="D71" s="13" t="s">
        <v>811</v>
      </c>
      <c r="E71" s="13" t="s">
        <v>2345</v>
      </c>
      <c r="F71" s="13" t="s">
        <v>2346</v>
      </c>
      <c r="G71" s="13" t="s">
        <v>2347</v>
      </c>
      <c r="H71" s="13" t="s">
        <v>2348</v>
      </c>
      <c r="I71" s="13" t="str">
        <f t="shared" si="2"/>
        <v>05-2024</v>
      </c>
      <c r="J71" s="13" t="str">
        <f t="shared" si="3"/>
        <v>2024</v>
      </c>
      <c r="K71" s="227" t="s">
        <v>2474</v>
      </c>
      <c r="L71" s="13" t="s">
        <v>35</v>
      </c>
      <c r="M71" s="13" t="s">
        <v>36</v>
      </c>
      <c r="N71" s="13" t="s">
        <v>41</v>
      </c>
      <c r="O71" s="13" t="s">
        <v>128</v>
      </c>
      <c r="P71" s="13" t="s">
        <v>44</v>
      </c>
      <c r="Q71" s="13" t="s">
        <v>37</v>
      </c>
      <c r="R71" s="13" t="s">
        <v>45</v>
      </c>
      <c r="S71" s="13" t="s">
        <v>39</v>
      </c>
      <c r="T71" s="15">
        <v>1</v>
      </c>
      <c r="U71" s="13" t="s">
        <v>2349</v>
      </c>
      <c r="V71" s="16" t="s">
        <v>2350</v>
      </c>
      <c r="W71" s="87">
        <v>11401.12</v>
      </c>
      <c r="X71" s="18">
        <v>11401.12</v>
      </c>
      <c r="Y71" s="18">
        <v>0</v>
      </c>
      <c r="Z71" s="18">
        <v>0</v>
      </c>
      <c r="AA71" s="18">
        <v>1824.18</v>
      </c>
      <c r="AB71" s="18">
        <v>0</v>
      </c>
      <c r="AC71" s="18">
        <v>13225.300000000001</v>
      </c>
    </row>
    <row r="72" spans="1:29" x14ac:dyDescent="0.2">
      <c r="A72" s="13" t="s">
        <v>2351</v>
      </c>
      <c r="B72" s="13" t="s">
        <v>108</v>
      </c>
      <c r="C72" s="14" t="s">
        <v>43</v>
      </c>
      <c r="D72" s="13" t="s">
        <v>811</v>
      </c>
      <c r="E72" s="13" t="s">
        <v>2352</v>
      </c>
      <c r="F72" s="13" t="s">
        <v>2353</v>
      </c>
      <c r="G72" s="13" t="s">
        <v>2354</v>
      </c>
      <c r="H72" s="13" t="s">
        <v>2355</v>
      </c>
      <c r="I72" s="13" t="str">
        <f t="shared" si="2"/>
        <v>05-2024</v>
      </c>
      <c r="J72" s="13" t="str">
        <f t="shared" si="3"/>
        <v>2024</v>
      </c>
      <c r="K72" s="227" t="s">
        <v>2475</v>
      </c>
      <c r="L72" s="13" t="s">
        <v>35</v>
      </c>
      <c r="M72" s="13" t="s">
        <v>36</v>
      </c>
      <c r="N72" s="13" t="s">
        <v>918</v>
      </c>
      <c r="O72" s="13" t="s">
        <v>919</v>
      </c>
      <c r="P72" s="13" t="s">
        <v>44</v>
      </c>
      <c r="Q72" s="13" t="s">
        <v>37</v>
      </c>
      <c r="R72" s="13" t="s">
        <v>45</v>
      </c>
      <c r="S72" s="13" t="s">
        <v>39</v>
      </c>
      <c r="T72" s="15">
        <v>1</v>
      </c>
      <c r="U72" s="13" t="s">
        <v>2356</v>
      </c>
      <c r="V72" s="16" t="s">
        <v>2258</v>
      </c>
      <c r="W72" s="87">
        <v>12000</v>
      </c>
      <c r="X72" s="18">
        <v>12000</v>
      </c>
      <c r="Y72" s="18">
        <v>0</v>
      </c>
      <c r="Z72" s="18">
        <v>0</v>
      </c>
      <c r="AA72" s="18">
        <v>1920</v>
      </c>
      <c r="AB72" s="18">
        <v>0</v>
      </c>
      <c r="AC72" s="18">
        <v>13920</v>
      </c>
    </row>
    <row r="73" spans="1:29" x14ac:dyDescent="0.2">
      <c r="A73" s="13" t="s">
        <v>2357</v>
      </c>
      <c r="B73" s="13" t="s">
        <v>108</v>
      </c>
      <c r="C73" s="14" t="s">
        <v>43</v>
      </c>
      <c r="D73" s="13" t="s">
        <v>811</v>
      </c>
      <c r="E73" s="13" t="s">
        <v>2358</v>
      </c>
      <c r="F73" s="13" t="s">
        <v>2359</v>
      </c>
      <c r="G73" s="13" t="s">
        <v>2360</v>
      </c>
      <c r="H73" s="13" t="s">
        <v>2361</v>
      </c>
      <c r="I73" s="13" t="str">
        <f t="shared" si="2"/>
        <v>05-2024</v>
      </c>
      <c r="J73" s="13" t="str">
        <f t="shared" si="3"/>
        <v>2024</v>
      </c>
      <c r="K73" s="227" t="s">
        <v>2475</v>
      </c>
      <c r="L73" s="13" t="s">
        <v>35</v>
      </c>
      <c r="M73" s="13" t="s">
        <v>36</v>
      </c>
      <c r="N73" s="13" t="s">
        <v>918</v>
      </c>
      <c r="O73" s="13" t="s">
        <v>919</v>
      </c>
      <c r="P73" s="13" t="s">
        <v>44</v>
      </c>
      <c r="Q73" s="13" t="s">
        <v>37</v>
      </c>
      <c r="R73" s="13" t="s">
        <v>45</v>
      </c>
      <c r="S73" s="13" t="s">
        <v>39</v>
      </c>
      <c r="T73" s="15">
        <v>1</v>
      </c>
      <c r="U73" s="13" t="s">
        <v>2362</v>
      </c>
      <c r="V73" s="16" t="s">
        <v>47</v>
      </c>
      <c r="W73" s="87">
        <v>6000</v>
      </c>
      <c r="X73" s="18">
        <v>6000</v>
      </c>
      <c r="Y73" s="18">
        <v>0</v>
      </c>
      <c r="Z73" s="18">
        <v>0</v>
      </c>
      <c r="AA73" s="18">
        <v>960</v>
      </c>
      <c r="AB73" s="18">
        <v>0</v>
      </c>
      <c r="AC73" s="18">
        <v>6960</v>
      </c>
    </row>
    <row r="74" spans="1:29" x14ac:dyDescent="0.2">
      <c r="A74" s="13" t="s">
        <v>2363</v>
      </c>
      <c r="B74" s="13" t="s">
        <v>108</v>
      </c>
      <c r="C74" s="14" t="s">
        <v>43</v>
      </c>
      <c r="D74" s="13" t="s">
        <v>811</v>
      </c>
      <c r="E74" s="13" t="s">
        <v>2364</v>
      </c>
      <c r="F74" s="13" t="s">
        <v>2365</v>
      </c>
      <c r="G74" s="13" t="s">
        <v>2366</v>
      </c>
      <c r="H74" s="13" t="s">
        <v>2367</v>
      </c>
      <c r="I74" s="13" t="str">
        <f t="shared" si="2"/>
        <v>05-2024</v>
      </c>
      <c r="J74" s="13" t="str">
        <f t="shared" si="3"/>
        <v>2024</v>
      </c>
      <c r="K74" s="227" t="s">
        <v>2474</v>
      </c>
      <c r="L74" s="13" t="s">
        <v>35</v>
      </c>
      <c r="M74" s="13" t="s">
        <v>36</v>
      </c>
      <c r="N74" s="13" t="s">
        <v>2368</v>
      </c>
      <c r="O74" s="13" t="s">
        <v>2369</v>
      </c>
      <c r="P74" s="13" t="s">
        <v>51</v>
      </c>
      <c r="Q74" s="13" t="s">
        <v>52</v>
      </c>
      <c r="R74" s="13" t="s">
        <v>45</v>
      </c>
      <c r="S74" s="13" t="s">
        <v>39</v>
      </c>
      <c r="T74" s="15">
        <v>1</v>
      </c>
      <c r="U74" s="13" t="s">
        <v>2370</v>
      </c>
      <c r="V74" s="16" t="s">
        <v>2371</v>
      </c>
      <c r="W74" s="87">
        <v>1100</v>
      </c>
      <c r="X74" s="18">
        <v>1100</v>
      </c>
      <c r="Y74" s="18">
        <v>0</v>
      </c>
      <c r="Z74" s="18">
        <v>0</v>
      </c>
      <c r="AA74" s="18">
        <v>176</v>
      </c>
      <c r="AB74" s="18">
        <v>0</v>
      </c>
      <c r="AC74" s="18">
        <v>1276</v>
      </c>
    </row>
    <row r="75" spans="1:29" x14ac:dyDescent="0.2">
      <c r="A75" s="13" t="s">
        <v>2372</v>
      </c>
      <c r="B75" s="13" t="s">
        <v>108</v>
      </c>
      <c r="C75" s="14" t="s">
        <v>43</v>
      </c>
      <c r="D75" s="13" t="s">
        <v>811</v>
      </c>
      <c r="E75" s="13" t="s">
        <v>2373</v>
      </c>
      <c r="F75" s="13" t="s">
        <v>2374</v>
      </c>
      <c r="G75" s="13" t="s">
        <v>2375</v>
      </c>
      <c r="H75" s="13" t="s">
        <v>2376</v>
      </c>
      <c r="I75" s="13" t="str">
        <f t="shared" si="2"/>
        <v>05-2024</v>
      </c>
      <c r="J75" s="13" t="str">
        <f t="shared" si="3"/>
        <v>2024</v>
      </c>
      <c r="K75" s="227" t="s">
        <v>2474</v>
      </c>
      <c r="L75" s="13" t="s">
        <v>35</v>
      </c>
      <c r="M75" s="13" t="s">
        <v>36</v>
      </c>
      <c r="N75" s="13" t="s">
        <v>813</v>
      </c>
      <c r="O75" s="13" t="s">
        <v>822</v>
      </c>
      <c r="P75" s="13" t="s">
        <v>51</v>
      </c>
      <c r="Q75" s="13" t="s">
        <v>52</v>
      </c>
      <c r="R75" s="13" t="s">
        <v>45</v>
      </c>
      <c r="S75" s="13" t="s">
        <v>39</v>
      </c>
      <c r="T75" s="15">
        <v>1</v>
      </c>
      <c r="U75" s="13" t="s">
        <v>2377</v>
      </c>
      <c r="V75" s="16" t="s">
        <v>2378</v>
      </c>
      <c r="W75" s="87">
        <v>5198</v>
      </c>
      <c r="X75" s="18">
        <v>5198</v>
      </c>
      <c r="Y75" s="18">
        <v>0</v>
      </c>
      <c r="Z75" s="18">
        <v>0</v>
      </c>
      <c r="AA75" s="18">
        <v>831.68</v>
      </c>
      <c r="AB75" s="18">
        <v>0</v>
      </c>
      <c r="AC75" s="18">
        <v>6029.68</v>
      </c>
    </row>
    <row r="76" spans="1:29" x14ac:dyDescent="0.2">
      <c r="A76" s="13" t="s">
        <v>2379</v>
      </c>
      <c r="B76" s="13" t="s">
        <v>108</v>
      </c>
      <c r="C76" s="14" t="s">
        <v>43</v>
      </c>
      <c r="D76" s="13" t="s">
        <v>811</v>
      </c>
      <c r="E76" s="13" t="s">
        <v>2380</v>
      </c>
      <c r="F76" s="13" t="s">
        <v>2381</v>
      </c>
      <c r="G76" s="13" t="s">
        <v>2382</v>
      </c>
      <c r="H76" s="13" t="s">
        <v>2383</v>
      </c>
      <c r="I76" s="13" t="str">
        <f t="shared" si="2"/>
        <v>05-2024</v>
      </c>
      <c r="J76" s="13" t="str">
        <f t="shared" si="3"/>
        <v>2024</v>
      </c>
      <c r="K76" s="227" t="s">
        <v>2475</v>
      </c>
      <c r="L76" s="13" t="s">
        <v>35</v>
      </c>
      <c r="M76" s="13" t="s">
        <v>36</v>
      </c>
      <c r="N76" s="13" t="s">
        <v>918</v>
      </c>
      <c r="O76" s="13" t="s">
        <v>919</v>
      </c>
      <c r="P76" s="13" t="s">
        <v>44</v>
      </c>
      <c r="Q76" s="13" t="s">
        <v>37</v>
      </c>
      <c r="R76" s="13" t="s">
        <v>45</v>
      </c>
      <c r="S76" s="13" t="s">
        <v>39</v>
      </c>
      <c r="T76" s="15">
        <v>1</v>
      </c>
      <c r="U76" s="13" t="s">
        <v>2384</v>
      </c>
      <c r="V76" s="16" t="s">
        <v>53</v>
      </c>
      <c r="W76" s="87">
        <v>10000</v>
      </c>
      <c r="X76" s="18">
        <v>10000</v>
      </c>
      <c r="Y76" s="18">
        <v>0</v>
      </c>
      <c r="Z76" s="18">
        <v>0</v>
      </c>
      <c r="AA76" s="18">
        <v>1600</v>
      </c>
      <c r="AB76" s="18">
        <v>0</v>
      </c>
      <c r="AC76" s="18">
        <v>11600</v>
      </c>
    </row>
    <row r="77" spans="1:29" x14ac:dyDescent="0.2">
      <c r="A77" s="13" t="s">
        <v>2385</v>
      </c>
      <c r="B77" s="13" t="s">
        <v>108</v>
      </c>
      <c r="C77" s="14" t="s">
        <v>43</v>
      </c>
      <c r="D77" s="13" t="s">
        <v>811</v>
      </c>
      <c r="E77" s="13" t="s">
        <v>2386</v>
      </c>
      <c r="F77" s="13" t="s">
        <v>2387</v>
      </c>
      <c r="G77" s="13" t="s">
        <v>2388</v>
      </c>
      <c r="H77" s="13" t="s">
        <v>2389</v>
      </c>
      <c r="I77" s="13" t="str">
        <f t="shared" si="2"/>
        <v>05-2024</v>
      </c>
      <c r="J77" s="13" t="str">
        <f t="shared" si="3"/>
        <v>2024</v>
      </c>
      <c r="K77" s="227" t="s">
        <v>2474</v>
      </c>
      <c r="L77" s="13" t="s">
        <v>35</v>
      </c>
      <c r="M77" s="13" t="s">
        <v>36</v>
      </c>
      <c r="N77" s="13" t="s">
        <v>57</v>
      </c>
      <c r="O77" s="13" t="s">
        <v>135</v>
      </c>
      <c r="P77" s="13" t="s">
        <v>44</v>
      </c>
      <c r="Q77" s="13" t="s">
        <v>37</v>
      </c>
      <c r="R77" s="13" t="s">
        <v>45</v>
      </c>
      <c r="S77" s="13" t="s">
        <v>39</v>
      </c>
      <c r="T77" s="15">
        <v>1</v>
      </c>
      <c r="U77" s="13" t="s">
        <v>71</v>
      </c>
      <c r="V77" s="16" t="s">
        <v>2390</v>
      </c>
      <c r="W77" s="87">
        <v>4731.43</v>
      </c>
      <c r="X77" s="18">
        <v>4731.43</v>
      </c>
      <c r="Y77" s="18">
        <v>0</v>
      </c>
      <c r="Z77" s="18">
        <v>0</v>
      </c>
      <c r="AA77" s="18">
        <v>757.03</v>
      </c>
      <c r="AB77" s="18">
        <v>0</v>
      </c>
      <c r="AC77" s="18">
        <v>5488.46</v>
      </c>
    </row>
    <row r="78" spans="1:29" x14ac:dyDescent="0.2">
      <c r="A78" s="13" t="s">
        <v>2391</v>
      </c>
      <c r="B78" s="13" t="s">
        <v>108</v>
      </c>
      <c r="C78" s="14" t="s">
        <v>43</v>
      </c>
      <c r="D78" s="13" t="s">
        <v>811</v>
      </c>
      <c r="E78" s="13" t="s">
        <v>2392</v>
      </c>
      <c r="F78" s="13" t="s">
        <v>2393</v>
      </c>
      <c r="G78" s="13" t="s">
        <v>2394</v>
      </c>
      <c r="H78" s="13" t="s">
        <v>2395</v>
      </c>
      <c r="I78" s="13" t="str">
        <f t="shared" si="2"/>
        <v>05-2024</v>
      </c>
      <c r="J78" s="13" t="str">
        <f t="shared" si="3"/>
        <v>2024</v>
      </c>
      <c r="K78" s="227" t="s">
        <v>2475</v>
      </c>
      <c r="L78" s="13" t="s">
        <v>35</v>
      </c>
      <c r="M78" s="13" t="s">
        <v>36</v>
      </c>
      <c r="N78" s="13" t="s">
        <v>918</v>
      </c>
      <c r="O78" s="13" t="s">
        <v>919</v>
      </c>
      <c r="P78" s="13" t="s">
        <v>44</v>
      </c>
      <c r="Q78" s="13" t="s">
        <v>37</v>
      </c>
      <c r="R78" s="13" t="s">
        <v>45</v>
      </c>
      <c r="S78" s="13" t="s">
        <v>39</v>
      </c>
      <c r="T78" s="15">
        <v>1</v>
      </c>
      <c r="U78" s="13" t="s">
        <v>2396</v>
      </c>
      <c r="V78" s="16" t="s">
        <v>2397</v>
      </c>
      <c r="W78" s="87">
        <v>2900</v>
      </c>
      <c r="X78" s="18">
        <v>2900</v>
      </c>
      <c r="Y78" s="18">
        <v>0</v>
      </c>
      <c r="Z78" s="18">
        <v>0</v>
      </c>
      <c r="AA78" s="18">
        <v>464</v>
      </c>
      <c r="AB78" s="18">
        <v>0</v>
      </c>
      <c r="AC78" s="18">
        <v>3364</v>
      </c>
    </row>
    <row r="79" spans="1:29" x14ac:dyDescent="0.2">
      <c r="A79" s="13" t="s">
        <v>2398</v>
      </c>
      <c r="B79" s="13" t="s">
        <v>108</v>
      </c>
      <c r="C79" s="14" t="s">
        <v>43</v>
      </c>
      <c r="D79" s="13" t="s">
        <v>811</v>
      </c>
      <c r="E79" s="13" t="s">
        <v>2399</v>
      </c>
      <c r="F79" s="13" t="s">
        <v>2400</v>
      </c>
      <c r="G79" s="13" t="s">
        <v>2401</v>
      </c>
      <c r="H79" s="13" t="s">
        <v>2402</v>
      </c>
      <c r="I79" s="13" t="str">
        <f t="shared" si="2"/>
        <v>05-2024</v>
      </c>
      <c r="J79" s="13" t="str">
        <f t="shared" si="3"/>
        <v>2024</v>
      </c>
      <c r="K79" s="227" t="s">
        <v>2475</v>
      </c>
      <c r="L79" s="13" t="s">
        <v>35</v>
      </c>
      <c r="M79" s="13" t="s">
        <v>36</v>
      </c>
      <c r="N79" s="13" t="s">
        <v>918</v>
      </c>
      <c r="O79" s="13" t="s">
        <v>919</v>
      </c>
      <c r="P79" s="13" t="s">
        <v>44</v>
      </c>
      <c r="Q79" s="13" t="s">
        <v>37</v>
      </c>
      <c r="R79" s="13" t="s">
        <v>45</v>
      </c>
      <c r="S79" s="13" t="s">
        <v>39</v>
      </c>
      <c r="T79" s="15">
        <v>1</v>
      </c>
      <c r="U79" s="13" t="s">
        <v>2403</v>
      </c>
      <c r="V79" s="16" t="s">
        <v>2226</v>
      </c>
      <c r="W79" s="87">
        <v>13000</v>
      </c>
      <c r="X79" s="18">
        <v>13000</v>
      </c>
      <c r="Y79" s="18">
        <v>0</v>
      </c>
      <c r="Z79" s="18">
        <v>0</v>
      </c>
      <c r="AA79" s="18">
        <v>2080</v>
      </c>
      <c r="AB79" s="18">
        <v>0</v>
      </c>
      <c r="AC79" s="18">
        <v>15080</v>
      </c>
    </row>
    <row r="80" spans="1:29" x14ac:dyDescent="0.2">
      <c r="A80" s="13" t="s">
        <v>2404</v>
      </c>
      <c r="B80" s="13" t="s">
        <v>108</v>
      </c>
      <c r="C80" s="14" t="s">
        <v>43</v>
      </c>
      <c r="D80" s="13" t="s">
        <v>811</v>
      </c>
      <c r="E80" s="13" t="s">
        <v>2405</v>
      </c>
      <c r="F80" s="13" t="s">
        <v>2406</v>
      </c>
      <c r="G80" s="13" t="s">
        <v>2407</v>
      </c>
      <c r="H80" s="13" t="s">
        <v>2408</v>
      </c>
      <c r="I80" s="13" t="str">
        <f t="shared" si="2"/>
        <v>05-2024</v>
      </c>
      <c r="J80" s="13" t="str">
        <f t="shared" si="3"/>
        <v>2024</v>
      </c>
      <c r="K80" s="227" t="s">
        <v>2475</v>
      </c>
      <c r="L80" s="13" t="s">
        <v>35</v>
      </c>
      <c r="M80" s="13" t="s">
        <v>36</v>
      </c>
      <c r="N80" s="13" t="s">
        <v>918</v>
      </c>
      <c r="O80" s="13" t="s">
        <v>919</v>
      </c>
      <c r="P80" s="13" t="s">
        <v>44</v>
      </c>
      <c r="Q80" s="13" t="s">
        <v>37</v>
      </c>
      <c r="R80" s="13" t="s">
        <v>45</v>
      </c>
      <c r="S80" s="13" t="s">
        <v>39</v>
      </c>
      <c r="T80" s="15">
        <v>1</v>
      </c>
      <c r="U80" s="13" t="s">
        <v>2409</v>
      </c>
      <c r="V80" s="16" t="s">
        <v>2410</v>
      </c>
      <c r="W80" s="87">
        <v>8000</v>
      </c>
      <c r="X80" s="18">
        <v>8000</v>
      </c>
      <c r="Y80" s="18">
        <v>0</v>
      </c>
      <c r="Z80" s="18">
        <v>0</v>
      </c>
      <c r="AA80" s="18">
        <v>1280</v>
      </c>
      <c r="AB80" s="18">
        <v>0</v>
      </c>
      <c r="AC80" s="18">
        <v>9280</v>
      </c>
    </row>
    <row r="81" spans="1:29" x14ac:dyDescent="0.2">
      <c r="A81" s="13" t="s">
        <v>2411</v>
      </c>
      <c r="B81" s="13" t="s">
        <v>108</v>
      </c>
      <c r="C81" s="14" t="s">
        <v>43</v>
      </c>
      <c r="D81" s="13" t="s">
        <v>811</v>
      </c>
      <c r="E81" s="13" t="s">
        <v>2412</v>
      </c>
      <c r="F81" s="13" t="s">
        <v>2413</v>
      </c>
      <c r="G81" s="13" t="s">
        <v>2414</v>
      </c>
      <c r="H81" s="13" t="s">
        <v>2415</v>
      </c>
      <c r="I81" s="13" t="str">
        <f t="shared" si="2"/>
        <v>05-2024</v>
      </c>
      <c r="J81" s="13" t="str">
        <f t="shared" si="3"/>
        <v>2024</v>
      </c>
      <c r="K81" s="227" t="s">
        <v>2475</v>
      </c>
      <c r="L81" s="13" t="s">
        <v>35</v>
      </c>
      <c r="M81" s="13" t="s">
        <v>36</v>
      </c>
      <c r="N81" s="13" t="s">
        <v>918</v>
      </c>
      <c r="O81" s="13" t="s">
        <v>919</v>
      </c>
      <c r="P81" s="13" t="s">
        <v>44</v>
      </c>
      <c r="Q81" s="13" t="s">
        <v>37</v>
      </c>
      <c r="R81" s="13" t="s">
        <v>45</v>
      </c>
      <c r="S81" s="13" t="s">
        <v>39</v>
      </c>
      <c r="T81" s="15">
        <v>1</v>
      </c>
      <c r="U81" s="13" t="s">
        <v>2416</v>
      </c>
      <c r="V81" s="16" t="s">
        <v>2410</v>
      </c>
      <c r="W81" s="87">
        <v>8000</v>
      </c>
      <c r="X81" s="18">
        <v>8000</v>
      </c>
      <c r="Y81" s="18">
        <v>0</v>
      </c>
      <c r="Z81" s="18">
        <v>0</v>
      </c>
      <c r="AA81" s="18">
        <v>1280</v>
      </c>
      <c r="AB81" s="18">
        <v>0</v>
      </c>
      <c r="AC81" s="18">
        <v>9280</v>
      </c>
    </row>
    <row r="82" spans="1:29" x14ac:dyDescent="0.2">
      <c r="A82" s="13" t="s">
        <v>2417</v>
      </c>
      <c r="B82" s="13" t="s">
        <v>108</v>
      </c>
      <c r="C82" s="14" t="s">
        <v>761</v>
      </c>
      <c r="D82" s="13" t="s">
        <v>815</v>
      </c>
      <c r="E82" s="13" t="s">
        <v>2418</v>
      </c>
      <c r="F82" s="13" t="s">
        <v>2419</v>
      </c>
      <c r="G82" s="13" t="s">
        <v>2420</v>
      </c>
      <c r="H82" s="13" t="s">
        <v>2421</v>
      </c>
      <c r="I82" s="13" t="str">
        <f t="shared" si="2"/>
        <v>05-2024</v>
      </c>
      <c r="J82" s="13" t="str">
        <f t="shared" si="3"/>
        <v>2024</v>
      </c>
      <c r="K82" s="227" t="s">
        <v>2474</v>
      </c>
      <c r="L82" s="13" t="s">
        <v>35</v>
      </c>
      <c r="M82" s="13" t="s">
        <v>36</v>
      </c>
      <c r="N82" s="13" t="s">
        <v>813</v>
      </c>
      <c r="O82" s="13" t="s">
        <v>822</v>
      </c>
      <c r="P82" s="13" t="s">
        <v>34</v>
      </c>
      <c r="Q82" s="13" t="s">
        <v>34</v>
      </c>
      <c r="R82" s="13" t="s">
        <v>766</v>
      </c>
      <c r="S82" s="13" t="s">
        <v>767</v>
      </c>
      <c r="T82" s="15">
        <v>0</v>
      </c>
      <c r="U82" s="13" t="s">
        <v>768</v>
      </c>
      <c r="V82" s="16" t="s">
        <v>769</v>
      </c>
      <c r="W82" s="87">
        <v>0</v>
      </c>
      <c r="X82" s="18">
        <v>0</v>
      </c>
      <c r="Y82" s="18">
        <v>0</v>
      </c>
      <c r="Z82" s="18">
        <v>0</v>
      </c>
      <c r="AA82" s="18">
        <v>0</v>
      </c>
      <c r="AB82" s="18">
        <v>0</v>
      </c>
      <c r="AC82" s="18">
        <v>0</v>
      </c>
    </row>
    <row r="83" spans="1:29" x14ac:dyDescent="0.2">
      <c r="A83" s="13" t="s">
        <v>2422</v>
      </c>
      <c r="B83" s="13" t="s">
        <v>108</v>
      </c>
      <c r="C83" s="14" t="s">
        <v>761</v>
      </c>
      <c r="D83" s="13" t="s">
        <v>815</v>
      </c>
      <c r="E83" s="13" t="s">
        <v>2423</v>
      </c>
      <c r="F83" s="13" t="s">
        <v>2424</v>
      </c>
      <c r="G83" s="13" t="s">
        <v>2425</v>
      </c>
      <c r="H83" s="13" t="s">
        <v>2426</v>
      </c>
      <c r="I83" s="13" t="str">
        <f t="shared" ref="I83" si="4">MID(H83,6,2)&amp;"-"&amp;LEFT(H83,4)</f>
        <v>05-2024</v>
      </c>
      <c r="J83" s="13" t="str">
        <f t="shared" ref="J83" si="5">LEFT(H83,4)</f>
        <v>2024</v>
      </c>
      <c r="K83" s="227" t="s">
        <v>2474</v>
      </c>
      <c r="L83" s="13" t="s">
        <v>35</v>
      </c>
      <c r="M83" s="13" t="s">
        <v>36</v>
      </c>
      <c r="N83" s="13" t="s">
        <v>2368</v>
      </c>
      <c r="O83" s="13" t="s">
        <v>2369</v>
      </c>
      <c r="P83" s="13" t="s">
        <v>34</v>
      </c>
      <c r="Q83" s="13" t="s">
        <v>34</v>
      </c>
      <c r="R83" s="13" t="s">
        <v>766</v>
      </c>
      <c r="S83" s="13" t="s">
        <v>767</v>
      </c>
      <c r="T83" s="15">
        <v>0</v>
      </c>
      <c r="U83" s="13" t="s">
        <v>768</v>
      </c>
      <c r="V83" s="16" t="s">
        <v>769</v>
      </c>
      <c r="W83" s="87">
        <v>0</v>
      </c>
      <c r="X83" s="18">
        <v>0</v>
      </c>
      <c r="Y83" s="18">
        <v>0</v>
      </c>
      <c r="Z83" s="18">
        <v>0</v>
      </c>
      <c r="AA83" s="18">
        <v>0</v>
      </c>
      <c r="AB83" s="18">
        <v>0</v>
      </c>
      <c r="AC83" s="18">
        <v>0</v>
      </c>
    </row>
    <row r="84" spans="1:29" x14ac:dyDescent="0.2">
      <c r="A84" s="13" t="s">
        <v>2512</v>
      </c>
      <c r="B84" s="13" t="s">
        <v>108</v>
      </c>
      <c r="C84" s="14" t="s">
        <v>43</v>
      </c>
      <c r="D84" s="13" t="s">
        <v>811</v>
      </c>
      <c r="E84" s="13" t="s">
        <v>2513</v>
      </c>
      <c r="F84" s="13" t="s">
        <v>2514</v>
      </c>
      <c r="G84" s="13" t="s">
        <v>2515</v>
      </c>
      <c r="H84" s="13" t="s">
        <v>2516</v>
      </c>
      <c r="I84" s="13" t="str">
        <f t="shared" ref="I84:I114" si="6">MID(H84,6,2)&amp;"-"&amp;LEFT(H84,4)</f>
        <v>06-2024</v>
      </c>
      <c r="J84" s="13" t="str">
        <f t="shared" ref="J84:J114" si="7">LEFT(H84,4)</f>
        <v>2024</v>
      </c>
      <c r="K84" s="227" t="s">
        <v>2475</v>
      </c>
      <c r="L84" s="13" t="s">
        <v>35</v>
      </c>
      <c r="M84" s="13" t="s">
        <v>36</v>
      </c>
      <c r="N84" s="13" t="s">
        <v>918</v>
      </c>
      <c r="O84" s="13" t="s">
        <v>919</v>
      </c>
      <c r="P84" s="13" t="s">
        <v>44</v>
      </c>
      <c r="Q84" s="13" t="s">
        <v>37</v>
      </c>
      <c r="R84" s="13" t="s">
        <v>45</v>
      </c>
      <c r="S84" s="13" t="s">
        <v>39</v>
      </c>
      <c r="T84" s="15">
        <v>1</v>
      </c>
      <c r="U84" s="13" t="s">
        <v>2517</v>
      </c>
      <c r="V84" s="16" t="s">
        <v>102</v>
      </c>
      <c r="W84" s="17">
        <v>5000</v>
      </c>
      <c r="X84" s="18">
        <v>5000</v>
      </c>
      <c r="Y84" s="18">
        <v>0</v>
      </c>
      <c r="Z84" s="18">
        <v>0</v>
      </c>
      <c r="AA84" s="18">
        <v>800</v>
      </c>
      <c r="AB84" s="18">
        <v>0</v>
      </c>
      <c r="AC84" s="18">
        <v>5800</v>
      </c>
    </row>
    <row r="85" spans="1:29" x14ac:dyDescent="0.2">
      <c r="A85" s="13" t="s">
        <v>2518</v>
      </c>
      <c r="B85" s="13" t="s">
        <v>108</v>
      </c>
      <c r="C85" s="14" t="s">
        <v>43</v>
      </c>
      <c r="D85" s="13" t="s">
        <v>811</v>
      </c>
      <c r="E85" s="13" t="s">
        <v>2519</v>
      </c>
      <c r="F85" s="13" t="s">
        <v>2520</v>
      </c>
      <c r="G85" s="13" t="s">
        <v>2521</v>
      </c>
      <c r="H85" s="13" t="s">
        <v>2522</v>
      </c>
      <c r="I85" s="13" t="str">
        <f t="shared" si="6"/>
        <v>06-2024</v>
      </c>
      <c r="J85" s="13" t="str">
        <f t="shared" si="7"/>
        <v>2024</v>
      </c>
      <c r="K85" s="227" t="s">
        <v>2474</v>
      </c>
      <c r="L85" s="13" t="s">
        <v>35</v>
      </c>
      <c r="M85" s="13" t="s">
        <v>36</v>
      </c>
      <c r="N85" s="13" t="s">
        <v>820</v>
      </c>
      <c r="O85" s="13" t="s">
        <v>821</v>
      </c>
      <c r="P85" s="13" t="s">
        <v>44</v>
      </c>
      <c r="Q85" s="13" t="s">
        <v>58</v>
      </c>
      <c r="R85" s="13" t="s">
        <v>45</v>
      </c>
      <c r="S85" s="13" t="s">
        <v>39</v>
      </c>
      <c r="T85" s="15">
        <v>1</v>
      </c>
      <c r="U85" s="13" t="s">
        <v>2523</v>
      </c>
      <c r="V85" s="16" t="s">
        <v>2524</v>
      </c>
      <c r="W85" s="17">
        <v>1300</v>
      </c>
      <c r="X85" s="18">
        <v>1300</v>
      </c>
      <c r="Y85" s="18">
        <v>0</v>
      </c>
      <c r="Z85" s="18">
        <v>0</v>
      </c>
      <c r="AA85" s="18">
        <v>208</v>
      </c>
      <c r="AB85" s="18">
        <v>0</v>
      </c>
      <c r="AC85" s="18">
        <v>1508</v>
      </c>
    </row>
    <row r="86" spans="1:29" x14ac:dyDescent="0.2">
      <c r="A86" s="13" t="s">
        <v>2525</v>
      </c>
      <c r="B86" s="13" t="s">
        <v>108</v>
      </c>
      <c r="C86" s="14" t="s">
        <v>43</v>
      </c>
      <c r="D86" s="13" t="s">
        <v>811</v>
      </c>
      <c r="E86" s="13" t="s">
        <v>2526</v>
      </c>
      <c r="F86" s="13" t="s">
        <v>2527</v>
      </c>
      <c r="G86" s="13" t="s">
        <v>2528</v>
      </c>
      <c r="H86" s="13" t="s">
        <v>2529</v>
      </c>
      <c r="I86" s="13" t="str">
        <f t="shared" si="6"/>
        <v>06-2024</v>
      </c>
      <c r="J86" s="13" t="str">
        <f t="shared" si="7"/>
        <v>2024</v>
      </c>
      <c r="K86" s="227" t="s">
        <v>2474</v>
      </c>
      <c r="L86" s="13" t="s">
        <v>35</v>
      </c>
      <c r="M86" s="13" t="s">
        <v>36</v>
      </c>
      <c r="N86" s="13" t="s">
        <v>41</v>
      </c>
      <c r="O86" s="13" t="s">
        <v>128</v>
      </c>
      <c r="P86" s="13" t="s">
        <v>44</v>
      </c>
      <c r="Q86" s="13" t="s">
        <v>37</v>
      </c>
      <c r="R86" s="13" t="s">
        <v>45</v>
      </c>
      <c r="S86" s="13" t="s">
        <v>39</v>
      </c>
      <c r="T86" s="15">
        <v>1</v>
      </c>
      <c r="U86" s="13" t="s">
        <v>2530</v>
      </c>
      <c r="V86" s="16" t="s">
        <v>841</v>
      </c>
      <c r="W86" s="17">
        <v>5700.56</v>
      </c>
      <c r="X86" s="18">
        <v>5700.56</v>
      </c>
      <c r="Y86" s="18">
        <v>0</v>
      </c>
      <c r="Z86" s="18">
        <v>0</v>
      </c>
      <c r="AA86" s="18">
        <v>912.09</v>
      </c>
      <c r="AB86" s="18">
        <v>0</v>
      </c>
      <c r="AC86" s="18">
        <v>6612.6500000000005</v>
      </c>
    </row>
    <row r="87" spans="1:29" x14ac:dyDescent="0.2">
      <c r="A87" s="13" t="s">
        <v>2531</v>
      </c>
      <c r="B87" s="13" t="s">
        <v>108</v>
      </c>
      <c r="C87" s="14" t="s">
        <v>43</v>
      </c>
      <c r="D87" s="13" t="s">
        <v>811</v>
      </c>
      <c r="E87" s="13" t="s">
        <v>2532</v>
      </c>
      <c r="F87" s="13" t="s">
        <v>2533</v>
      </c>
      <c r="G87" s="13" t="s">
        <v>2534</v>
      </c>
      <c r="H87" s="13" t="s">
        <v>2535</v>
      </c>
      <c r="I87" s="13" t="str">
        <f t="shared" si="6"/>
        <v>06-2024</v>
      </c>
      <c r="J87" s="13" t="str">
        <f t="shared" si="7"/>
        <v>2024</v>
      </c>
      <c r="K87" s="227" t="s">
        <v>2475</v>
      </c>
      <c r="L87" s="13" t="s">
        <v>35</v>
      </c>
      <c r="M87" s="13" t="s">
        <v>36</v>
      </c>
      <c r="N87" s="13" t="s">
        <v>918</v>
      </c>
      <c r="O87" s="13" t="s">
        <v>919</v>
      </c>
      <c r="P87" s="13" t="s">
        <v>44</v>
      </c>
      <c r="Q87" s="13" t="s">
        <v>37</v>
      </c>
      <c r="R87" s="13" t="s">
        <v>45</v>
      </c>
      <c r="S87" s="13" t="s">
        <v>39</v>
      </c>
      <c r="T87" s="15">
        <v>1</v>
      </c>
      <c r="U87" s="13" t="s">
        <v>2536</v>
      </c>
      <c r="V87" s="16" t="s">
        <v>2226</v>
      </c>
      <c r="W87" s="17">
        <v>13000</v>
      </c>
      <c r="X87" s="18">
        <v>13000</v>
      </c>
      <c r="Y87" s="18">
        <v>0</v>
      </c>
      <c r="Z87" s="18">
        <v>0</v>
      </c>
      <c r="AA87" s="18">
        <v>2080</v>
      </c>
      <c r="AB87" s="18">
        <v>0</v>
      </c>
      <c r="AC87" s="18">
        <v>15080</v>
      </c>
    </row>
    <row r="88" spans="1:29" x14ac:dyDescent="0.2">
      <c r="A88" s="13" t="s">
        <v>2537</v>
      </c>
      <c r="B88" s="13" t="s">
        <v>108</v>
      </c>
      <c r="C88" s="14" t="s">
        <v>43</v>
      </c>
      <c r="D88" s="13" t="s">
        <v>811</v>
      </c>
      <c r="E88" s="13" t="s">
        <v>2538</v>
      </c>
      <c r="F88" s="13" t="s">
        <v>2539</v>
      </c>
      <c r="G88" s="13" t="s">
        <v>2540</v>
      </c>
      <c r="H88" s="13" t="s">
        <v>2541</v>
      </c>
      <c r="I88" s="13" t="str">
        <f t="shared" si="6"/>
        <v>06-2024</v>
      </c>
      <c r="J88" s="13" t="str">
        <f t="shared" si="7"/>
        <v>2024</v>
      </c>
      <c r="K88" s="227" t="s">
        <v>2474</v>
      </c>
      <c r="L88" s="13" t="s">
        <v>35</v>
      </c>
      <c r="M88" s="13" t="s">
        <v>36</v>
      </c>
      <c r="N88" s="13" t="s">
        <v>2542</v>
      </c>
      <c r="O88" s="13" t="s">
        <v>2543</v>
      </c>
      <c r="P88" s="13" t="s">
        <v>51</v>
      </c>
      <c r="Q88" s="13" t="s">
        <v>52</v>
      </c>
      <c r="R88" s="13" t="s">
        <v>45</v>
      </c>
      <c r="S88" s="13" t="s">
        <v>39</v>
      </c>
      <c r="T88" s="15">
        <v>1</v>
      </c>
      <c r="U88" s="13" t="s">
        <v>2544</v>
      </c>
      <c r="V88" s="16" t="s">
        <v>2545</v>
      </c>
      <c r="W88" s="17">
        <v>525</v>
      </c>
      <c r="X88" s="18">
        <v>525</v>
      </c>
      <c r="Y88" s="18">
        <v>0</v>
      </c>
      <c r="Z88" s="18">
        <v>0</v>
      </c>
      <c r="AA88" s="18">
        <v>84</v>
      </c>
      <c r="AB88" s="18">
        <v>0</v>
      </c>
      <c r="AC88" s="18">
        <v>609</v>
      </c>
    </row>
    <row r="89" spans="1:29" x14ac:dyDescent="0.2">
      <c r="A89" s="13" t="s">
        <v>2546</v>
      </c>
      <c r="B89" s="13" t="s">
        <v>108</v>
      </c>
      <c r="C89" s="14" t="s">
        <v>43</v>
      </c>
      <c r="D89" s="13" t="s">
        <v>811</v>
      </c>
      <c r="E89" s="13" t="s">
        <v>2547</v>
      </c>
      <c r="F89" s="13" t="s">
        <v>2548</v>
      </c>
      <c r="G89" s="13" t="s">
        <v>2549</v>
      </c>
      <c r="H89" s="13" t="s">
        <v>2550</v>
      </c>
      <c r="I89" s="13" t="str">
        <f t="shared" si="6"/>
        <v>06-2024</v>
      </c>
      <c r="J89" s="13" t="str">
        <f t="shared" si="7"/>
        <v>2024</v>
      </c>
      <c r="K89" s="227" t="s">
        <v>2475</v>
      </c>
      <c r="L89" s="13" t="s">
        <v>35</v>
      </c>
      <c r="M89" s="13" t="s">
        <v>36</v>
      </c>
      <c r="N89" s="13" t="s">
        <v>918</v>
      </c>
      <c r="O89" s="13" t="s">
        <v>919</v>
      </c>
      <c r="P89" s="13" t="s">
        <v>44</v>
      </c>
      <c r="Q89" s="13" t="s">
        <v>37</v>
      </c>
      <c r="R89" s="13" t="s">
        <v>45</v>
      </c>
      <c r="S89" s="13" t="s">
        <v>39</v>
      </c>
      <c r="T89" s="15">
        <v>1</v>
      </c>
      <c r="U89" s="13" t="s">
        <v>2551</v>
      </c>
      <c r="V89" s="16" t="s">
        <v>2552</v>
      </c>
      <c r="W89" s="17">
        <v>8390</v>
      </c>
      <c r="X89" s="18">
        <v>8390</v>
      </c>
      <c r="Y89" s="18">
        <v>0</v>
      </c>
      <c r="Z89" s="18">
        <v>0</v>
      </c>
      <c r="AA89" s="18">
        <v>1342.4</v>
      </c>
      <c r="AB89" s="18">
        <v>0</v>
      </c>
      <c r="AC89" s="18">
        <v>9732.4</v>
      </c>
    </row>
    <row r="90" spans="1:29" x14ac:dyDescent="0.2">
      <c r="A90" s="13" t="s">
        <v>2553</v>
      </c>
      <c r="B90" s="13" t="s">
        <v>108</v>
      </c>
      <c r="C90" s="14" t="s">
        <v>43</v>
      </c>
      <c r="D90" s="13" t="s">
        <v>811</v>
      </c>
      <c r="E90" s="13" t="s">
        <v>2554</v>
      </c>
      <c r="F90" s="13" t="s">
        <v>2555</v>
      </c>
      <c r="G90" s="13" t="s">
        <v>2556</v>
      </c>
      <c r="H90" s="13" t="s">
        <v>2557</v>
      </c>
      <c r="I90" s="13" t="str">
        <f t="shared" si="6"/>
        <v>06-2024</v>
      </c>
      <c r="J90" s="13" t="str">
        <f t="shared" si="7"/>
        <v>2024</v>
      </c>
      <c r="K90" s="227" t="s">
        <v>2474</v>
      </c>
      <c r="L90" s="13" t="s">
        <v>35</v>
      </c>
      <c r="M90" s="13" t="s">
        <v>36</v>
      </c>
      <c r="N90" s="13" t="s">
        <v>57</v>
      </c>
      <c r="O90" s="13" t="s">
        <v>135</v>
      </c>
      <c r="P90" s="13" t="s">
        <v>44</v>
      </c>
      <c r="Q90" s="13" t="s">
        <v>37</v>
      </c>
      <c r="R90" s="13" t="s">
        <v>45</v>
      </c>
      <c r="S90" s="13" t="s">
        <v>39</v>
      </c>
      <c r="T90" s="15">
        <v>1</v>
      </c>
      <c r="U90" s="13" t="s">
        <v>71</v>
      </c>
      <c r="V90" s="16" t="s">
        <v>2558</v>
      </c>
      <c r="W90" s="17">
        <v>2222.85</v>
      </c>
      <c r="X90" s="18">
        <v>2222.85</v>
      </c>
      <c r="Y90" s="18">
        <v>0</v>
      </c>
      <c r="Z90" s="18">
        <v>0</v>
      </c>
      <c r="AA90" s="18">
        <v>355.66</v>
      </c>
      <c r="AB90" s="18">
        <v>0</v>
      </c>
      <c r="AC90" s="18">
        <v>2578.5099999999998</v>
      </c>
    </row>
    <row r="91" spans="1:29" x14ac:dyDescent="0.2">
      <c r="A91" s="13" t="s">
        <v>2559</v>
      </c>
      <c r="B91" s="13" t="s">
        <v>108</v>
      </c>
      <c r="C91" s="14" t="s">
        <v>43</v>
      </c>
      <c r="D91" s="13" t="s">
        <v>811</v>
      </c>
      <c r="E91" s="13" t="s">
        <v>2560</v>
      </c>
      <c r="F91" s="13" t="s">
        <v>2561</v>
      </c>
      <c r="G91" s="13" t="s">
        <v>2562</v>
      </c>
      <c r="H91" s="13" t="s">
        <v>2563</v>
      </c>
      <c r="I91" s="13" t="str">
        <f t="shared" si="6"/>
        <v>06-2024</v>
      </c>
      <c r="J91" s="13" t="str">
        <f t="shared" si="7"/>
        <v>2024</v>
      </c>
      <c r="K91" s="227" t="s">
        <v>2475</v>
      </c>
      <c r="L91" s="13" t="s">
        <v>35</v>
      </c>
      <c r="M91" s="13" t="s">
        <v>36</v>
      </c>
      <c r="N91" s="13" t="s">
        <v>918</v>
      </c>
      <c r="O91" s="13" t="s">
        <v>919</v>
      </c>
      <c r="P91" s="13" t="s">
        <v>44</v>
      </c>
      <c r="Q91" s="13" t="s">
        <v>37</v>
      </c>
      <c r="R91" s="13" t="s">
        <v>45</v>
      </c>
      <c r="S91" s="13" t="s">
        <v>39</v>
      </c>
      <c r="T91" s="15">
        <v>1</v>
      </c>
      <c r="U91" s="13" t="s">
        <v>2564</v>
      </c>
      <c r="V91" s="16" t="s">
        <v>2565</v>
      </c>
      <c r="W91" s="17">
        <v>16500</v>
      </c>
      <c r="X91" s="18">
        <v>16500</v>
      </c>
      <c r="Y91" s="18">
        <v>0</v>
      </c>
      <c r="Z91" s="18">
        <v>0</v>
      </c>
      <c r="AA91" s="18">
        <v>2640</v>
      </c>
      <c r="AB91" s="18">
        <v>0</v>
      </c>
      <c r="AC91" s="18">
        <v>19140</v>
      </c>
    </row>
    <row r="92" spans="1:29" x14ac:dyDescent="0.2">
      <c r="A92" s="13" t="s">
        <v>2566</v>
      </c>
      <c r="B92" s="13" t="s">
        <v>108</v>
      </c>
      <c r="C92" s="14" t="s">
        <v>43</v>
      </c>
      <c r="D92" s="13" t="s">
        <v>811</v>
      </c>
      <c r="E92" s="13" t="s">
        <v>2567</v>
      </c>
      <c r="F92" s="13" t="s">
        <v>2568</v>
      </c>
      <c r="G92" s="13" t="s">
        <v>2569</v>
      </c>
      <c r="H92" s="13" t="s">
        <v>2570</v>
      </c>
      <c r="I92" s="13" t="str">
        <f t="shared" si="6"/>
        <v>06-2024</v>
      </c>
      <c r="J92" s="13" t="str">
        <f t="shared" si="7"/>
        <v>2024</v>
      </c>
      <c r="K92" s="227" t="s">
        <v>2474</v>
      </c>
      <c r="L92" s="13" t="s">
        <v>35</v>
      </c>
      <c r="M92" s="13" t="s">
        <v>36</v>
      </c>
      <c r="N92" s="13" t="s">
        <v>93</v>
      </c>
      <c r="O92" s="13" t="s">
        <v>94</v>
      </c>
      <c r="P92" s="13" t="s">
        <v>44</v>
      </c>
      <c r="Q92" s="13" t="s">
        <v>37</v>
      </c>
      <c r="R92" s="13" t="s">
        <v>45</v>
      </c>
      <c r="S92" s="13" t="s">
        <v>39</v>
      </c>
      <c r="T92" s="15">
        <v>1</v>
      </c>
      <c r="U92" s="13" t="s">
        <v>829</v>
      </c>
      <c r="V92" s="16" t="s">
        <v>828</v>
      </c>
      <c r="W92" s="17">
        <v>4310.34</v>
      </c>
      <c r="X92" s="18">
        <v>4310.34</v>
      </c>
      <c r="Y92" s="18">
        <v>0</v>
      </c>
      <c r="Z92" s="18">
        <v>0</v>
      </c>
      <c r="AA92" s="18">
        <v>689.66</v>
      </c>
      <c r="AB92" s="18">
        <v>0</v>
      </c>
      <c r="AC92" s="18">
        <v>5000</v>
      </c>
    </row>
    <row r="93" spans="1:29" x14ac:dyDescent="0.2">
      <c r="A93" s="13" t="s">
        <v>2571</v>
      </c>
      <c r="B93" s="13" t="s">
        <v>108</v>
      </c>
      <c r="C93" s="14" t="s">
        <v>43</v>
      </c>
      <c r="D93" s="13" t="s">
        <v>811</v>
      </c>
      <c r="E93" s="13" t="s">
        <v>2572</v>
      </c>
      <c r="F93" s="13" t="s">
        <v>2573</v>
      </c>
      <c r="G93" s="13" t="s">
        <v>2574</v>
      </c>
      <c r="H93" s="13" t="s">
        <v>2575</v>
      </c>
      <c r="I93" s="13" t="str">
        <f t="shared" si="6"/>
        <v>06-2024</v>
      </c>
      <c r="J93" s="13" t="str">
        <f t="shared" si="7"/>
        <v>2024</v>
      </c>
      <c r="K93" s="227" t="s">
        <v>2475</v>
      </c>
      <c r="L93" s="13" t="s">
        <v>35</v>
      </c>
      <c r="M93" s="13" t="s">
        <v>36</v>
      </c>
      <c r="N93" s="13" t="s">
        <v>918</v>
      </c>
      <c r="O93" s="13" t="s">
        <v>919</v>
      </c>
      <c r="P93" s="13" t="s">
        <v>44</v>
      </c>
      <c r="Q93" s="13" t="s">
        <v>37</v>
      </c>
      <c r="R93" s="13" t="s">
        <v>45</v>
      </c>
      <c r="S93" s="13" t="s">
        <v>39</v>
      </c>
      <c r="T93" s="15">
        <v>1</v>
      </c>
      <c r="U93" s="13" t="s">
        <v>2576</v>
      </c>
      <c r="V93" s="16" t="s">
        <v>816</v>
      </c>
      <c r="W93" s="17">
        <v>4000</v>
      </c>
      <c r="X93" s="18">
        <v>4000</v>
      </c>
      <c r="Y93" s="18">
        <v>0</v>
      </c>
      <c r="Z93" s="18">
        <v>0</v>
      </c>
      <c r="AA93" s="18">
        <v>640</v>
      </c>
      <c r="AB93" s="18">
        <v>0</v>
      </c>
      <c r="AC93" s="18">
        <v>4640</v>
      </c>
    </row>
    <row r="94" spans="1:29" x14ac:dyDescent="0.2">
      <c r="A94" s="13" t="s">
        <v>2577</v>
      </c>
      <c r="B94" s="13" t="s">
        <v>108</v>
      </c>
      <c r="C94" s="14" t="s">
        <v>43</v>
      </c>
      <c r="D94" s="13" t="s">
        <v>811</v>
      </c>
      <c r="E94" s="13" t="s">
        <v>2578</v>
      </c>
      <c r="F94" s="13" t="s">
        <v>2579</v>
      </c>
      <c r="G94" s="13" t="s">
        <v>2580</v>
      </c>
      <c r="H94" s="13" t="s">
        <v>2581</v>
      </c>
      <c r="I94" s="13" t="str">
        <f t="shared" si="6"/>
        <v>06-2024</v>
      </c>
      <c r="J94" s="13" t="str">
        <f t="shared" si="7"/>
        <v>2024</v>
      </c>
      <c r="K94" s="227" t="s">
        <v>2474</v>
      </c>
      <c r="L94" s="13" t="s">
        <v>35</v>
      </c>
      <c r="M94" s="13" t="s">
        <v>36</v>
      </c>
      <c r="N94" s="13" t="s">
        <v>813</v>
      </c>
      <c r="O94" s="13" t="s">
        <v>822</v>
      </c>
      <c r="P94" s="13" t="s">
        <v>51</v>
      </c>
      <c r="Q94" s="13" t="s">
        <v>52</v>
      </c>
      <c r="R94" s="13" t="s">
        <v>45</v>
      </c>
      <c r="S94" s="13" t="s">
        <v>39</v>
      </c>
      <c r="T94" s="15">
        <v>1</v>
      </c>
      <c r="U94" s="13" t="s">
        <v>2582</v>
      </c>
      <c r="V94" s="16" t="s">
        <v>2378</v>
      </c>
      <c r="W94" s="17">
        <v>5198</v>
      </c>
      <c r="X94" s="18">
        <v>5198</v>
      </c>
      <c r="Y94" s="18">
        <v>0</v>
      </c>
      <c r="Z94" s="18">
        <v>0</v>
      </c>
      <c r="AA94" s="18">
        <v>831.68</v>
      </c>
      <c r="AB94" s="18">
        <v>0</v>
      </c>
      <c r="AC94" s="18">
        <v>6029.68</v>
      </c>
    </row>
    <row r="95" spans="1:29" x14ac:dyDescent="0.2">
      <c r="A95" s="13" t="s">
        <v>2583</v>
      </c>
      <c r="B95" s="13" t="s">
        <v>108</v>
      </c>
      <c r="C95" s="14" t="s">
        <v>43</v>
      </c>
      <c r="D95" s="13" t="s">
        <v>811</v>
      </c>
      <c r="E95" s="13" t="s">
        <v>2584</v>
      </c>
      <c r="F95" s="13" t="s">
        <v>2585</v>
      </c>
      <c r="G95" s="13" t="s">
        <v>2586</v>
      </c>
      <c r="H95" s="13" t="s">
        <v>2587</v>
      </c>
      <c r="I95" s="13" t="str">
        <f t="shared" si="6"/>
        <v>06-2024</v>
      </c>
      <c r="J95" s="13" t="str">
        <f t="shared" si="7"/>
        <v>2024</v>
      </c>
      <c r="K95" s="227" t="s">
        <v>2475</v>
      </c>
      <c r="L95" s="13" t="s">
        <v>35</v>
      </c>
      <c r="M95" s="13" t="s">
        <v>36</v>
      </c>
      <c r="N95" s="13" t="s">
        <v>918</v>
      </c>
      <c r="O95" s="13" t="s">
        <v>919</v>
      </c>
      <c r="P95" s="13" t="s">
        <v>44</v>
      </c>
      <c r="Q95" s="13" t="s">
        <v>37</v>
      </c>
      <c r="R95" s="13" t="s">
        <v>45</v>
      </c>
      <c r="S95" s="13" t="s">
        <v>39</v>
      </c>
      <c r="T95" s="15">
        <v>1</v>
      </c>
      <c r="U95" s="13" t="s">
        <v>2588</v>
      </c>
      <c r="V95" s="16" t="s">
        <v>2589</v>
      </c>
      <c r="W95" s="17">
        <v>9000</v>
      </c>
      <c r="X95" s="18">
        <v>9000</v>
      </c>
      <c r="Y95" s="18">
        <v>0</v>
      </c>
      <c r="Z95" s="18">
        <v>0</v>
      </c>
      <c r="AA95" s="18">
        <v>1440</v>
      </c>
      <c r="AB95" s="18">
        <v>0</v>
      </c>
      <c r="AC95" s="18">
        <v>10440</v>
      </c>
    </row>
    <row r="96" spans="1:29" x14ac:dyDescent="0.2">
      <c r="A96" s="13" t="s">
        <v>2590</v>
      </c>
      <c r="B96" s="13" t="s">
        <v>108</v>
      </c>
      <c r="C96" s="14" t="s">
        <v>761</v>
      </c>
      <c r="D96" s="13" t="s">
        <v>815</v>
      </c>
      <c r="E96" s="13" t="s">
        <v>2591</v>
      </c>
      <c r="F96" s="13" t="s">
        <v>2592</v>
      </c>
      <c r="G96" s="13" t="s">
        <v>2593</v>
      </c>
      <c r="H96" s="13" t="s">
        <v>2594</v>
      </c>
      <c r="I96" s="13" t="str">
        <f t="shared" si="6"/>
        <v>06-2024</v>
      </c>
      <c r="J96" s="13" t="str">
        <f t="shared" si="7"/>
        <v>2024</v>
      </c>
      <c r="K96" s="227" t="s">
        <v>2474</v>
      </c>
      <c r="L96" s="13" t="s">
        <v>35</v>
      </c>
      <c r="M96" s="13" t="s">
        <v>36</v>
      </c>
      <c r="N96" s="13" t="s">
        <v>813</v>
      </c>
      <c r="O96" s="13" t="s">
        <v>822</v>
      </c>
      <c r="P96" s="13" t="s">
        <v>34</v>
      </c>
      <c r="Q96" s="13" t="s">
        <v>34</v>
      </c>
      <c r="R96" s="13" t="s">
        <v>766</v>
      </c>
      <c r="S96" s="13" t="s">
        <v>767</v>
      </c>
      <c r="T96" s="15">
        <v>0</v>
      </c>
      <c r="U96" s="13" t="s">
        <v>768</v>
      </c>
      <c r="V96" s="16" t="s">
        <v>769</v>
      </c>
      <c r="W96" s="17">
        <v>0</v>
      </c>
      <c r="X96" s="18">
        <v>0</v>
      </c>
      <c r="Y96" s="18">
        <v>0</v>
      </c>
      <c r="Z96" s="18">
        <v>0</v>
      </c>
      <c r="AA96" s="18">
        <v>0</v>
      </c>
      <c r="AB96" s="18">
        <v>0</v>
      </c>
      <c r="AC96" s="18">
        <v>0</v>
      </c>
    </row>
    <row r="97" spans="1:29" x14ac:dyDescent="0.2">
      <c r="A97" s="13" t="s">
        <v>3093</v>
      </c>
      <c r="B97" s="13" t="s">
        <v>108</v>
      </c>
      <c r="C97" s="14" t="s">
        <v>43</v>
      </c>
      <c r="D97" s="13" t="s">
        <v>811</v>
      </c>
      <c r="E97" s="13" t="s">
        <v>3094</v>
      </c>
      <c r="F97" s="13" t="s">
        <v>3095</v>
      </c>
      <c r="G97" s="13" t="s">
        <v>3096</v>
      </c>
      <c r="H97" s="13" t="s">
        <v>3097</v>
      </c>
      <c r="I97" s="13" t="str">
        <f t="shared" si="6"/>
        <v>07-2024</v>
      </c>
      <c r="J97" s="13" t="str">
        <f t="shared" si="7"/>
        <v>2024</v>
      </c>
      <c r="K97" s="229" t="s">
        <v>2475</v>
      </c>
      <c r="L97" s="13" t="s">
        <v>35</v>
      </c>
      <c r="M97" s="13" t="s">
        <v>36</v>
      </c>
      <c r="N97" s="13" t="s">
        <v>918</v>
      </c>
      <c r="O97" s="13" t="s">
        <v>919</v>
      </c>
      <c r="P97" s="13" t="s">
        <v>44</v>
      </c>
      <c r="Q97" s="13" t="s">
        <v>37</v>
      </c>
      <c r="R97" s="13" t="s">
        <v>45</v>
      </c>
      <c r="S97" s="13" t="s">
        <v>39</v>
      </c>
      <c r="T97" s="15">
        <v>1</v>
      </c>
      <c r="U97" s="13" t="s">
        <v>3098</v>
      </c>
      <c r="V97" s="16" t="s">
        <v>102</v>
      </c>
      <c r="W97" s="17">
        <v>5000</v>
      </c>
      <c r="X97" s="18">
        <v>5000</v>
      </c>
      <c r="Y97" s="18">
        <v>0</v>
      </c>
      <c r="Z97" s="18">
        <v>0</v>
      </c>
      <c r="AA97" s="18">
        <v>800</v>
      </c>
      <c r="AB97" s="18">
        <v>0</v>
      </c>
      <c r="AC97" s="18">
        <v>5800</v>
      </c>
    </row>
    <row r="98" spans="1:29" x14ac:dyDescent="0.2">
      <c r="A98" s="13" t="s">
        <v>3099</v>
      </c>
      <c r="B98" s="13" t="s">
        <v>108</v>
      </c>
      <c r="C98" s="14" t="s">
        <v>43</v>
      </c>
      <c r="D98" s="13" t="s">
        <v>811</v>
      </c>
      <c r="E98" s="13" t="s">
        <v>3100</v>
      </c>
      <c r="F98" s="13" t="s">
        <v>3101</v>
      </c>
      <c r="G98" s="13" t="s">
        <v>3102</v>
      </c>
      <c r="H98" s="13" t="s">
        <v>3103</v>
      </c>
      <c r="I98" s="13" t="str">
        <f t="shared" si="6"/>
        <v>07-2024</v>
      </c>
      <c r="J98" s="13" t="str">
        <f t="shared" si="7"/>
        <v>2024</v>
      </c>
      <c r="K98" s="229" t="s">
        <v>2474</v>
      </c>
      <c r="L98" s="13" t="s">
        <v>35</v>
      </c>
      <c r="M98" s="13" t="s">
        <v>36</v>
      </c>
      <c r="N98" s="13" t="s">
        <v>41</v>
      </c>
      <c r="O98" s="13" t="s">
        <v>128</v>
      </c>
      <c r="P98" s="13" t="s">
        <v>44</v>
      </c>
      <c r="Q98" s="13" t="s">
        <v>37</v>
      </c>
      <c r="R98" s="13" t="s">
        <v>45</v>
      </c>
      <c r="S98" s="13" t="s">
        <v>39</v>
      </c>
      <c r="T98" s="15">
        <v>1</v>
      </c>
      <c r="U98" s="13" t="s">
        <v>3104</v>
      </c>
      <c r="V98" s="16" t="s">
        <v>841</v>
      </c>
      <c r="W98" s="17">
        <v>5700.56</v>
      </c>
      <c r="X98" s="18">
        <v>5700.56</v>
      </c>
      <c r="Y98" s="18">
        <v>0</v>
      </c>
      <c r="Z98" s="18">
        <v>0</v>
      </c>
      <c r="AA98" s="18">
        <v>912.09</v>
      </c>
      <c r="AB98" s="18">
        <v>0</v>
      </c>
      <c r="AC98" s="18">
        <v>6612.6500000000005</v>
      </c>
    </row>
    <row r="99" spans="1:29" x14ac:dyDescent="0.2">
      <c r="A99" s="13" t="s">
        <v>3105</v>
      </c>
      <c r="B99" s="13" t="s">
        <v>108</v>
      </c>
      <c r="C99" s="14" t="s">
        <v>43</v>
      </c>
      <c r="D99" s="13" t="s">
        <v>811</v>
      </c>
      <c r="E99" s="13" t="s">
        <v>3106</v>
      </c>
      <c r="F99" s="13" t="s">
        <v>3107</v>
      </c>
      <c r="G99" s="13" t="s">
        <v>3108</v>
      </c>
      <c r="H99" s="13" t="s">
        <v>3109</v>
      </c>
      <c r="I99" s="13" t="str">
        <f t="shared" si="6"/>
        <v>07-2024</v>
      </c>
      <c r="J99" s="13" t="str">
        <f t="shared" si="7"/>
        <v>2024</v>
      </c>
      <c r="K99" s="229" t="s">
        <v>2474</v>
      </c>
      <c r="L99" s="13" t="s">
        <v>35</v>
      </c>
      <c r="M99" s="13" t="s">
        <v>36</v>
      </c>
      <c r="N99" s="13" t="s">
        <v>41</v>
      </c>
      <c r="O99" s="13" t="s">
        <v>128</v>
      </c>
      <c r="P99" s="13" t="s">
        <v>51</v>
      </c>
      <c r="Q99" s="13" t="s">
        <v>52</v>
      </c>
      <c r="R99" s="13" t="s">
        <v>45</v>
      </c>
      <c r="S99" s="13" t="s">
        <v>39</v>
      </c>
      <c r="T99" s="15">
        <v>1</v>
      </c>
      <c r="U99" s="13" t="s">
        <v>3110</v>
      </c>
      <c r="V99" s="16" t="s">
        <v>3111</v>
      </c>
      <c r="W99" s="17">
        <v>6633.84</v>
      </c>
      <c r="X99" s="18">
        <v>6633.84</v>
      </c>
      <c r="Y99" s="18">
        <v>0</v>
      </c>
      <c r="Z99" s="18">
        <v>0</v>
      </c>
      <c r="AA99" s="18">
        <v>1061.4100000000001</v>
      </c>
      <c r="AB99" s="18">
        <v>0</v>
      </c>
      <c r="AC99" s="18">
        <v>7695.25</v>
      </c>
    </row>
    <row r="100" spans="1:29" x14ac:dyDescent="0.2">
      <c r="A100" s="13" t="s">
        <v>3112</v>
      </c>
      <c r="B100" s="13" t="s">
        <v>108</v>
      </c>
      <c r="C100" s="14" t="s">
        <v>43</v>
      </c>
      <c r="D100" s="13" t="s">
        <v>811</v>
      </c>
      <c r="E100" s="13" t="s">
        <v>3113</v>
      </c>
      <c r="F100" s="13" t="s">
        <v>3114</v>
      </c>
      <c r="G100" s="13" t="s">
        <v>3115</v>
      </c>
      <c r="H100" s="13" t="s">
        <v>3116</v>
      </c>
      <c r="I100" s="13" t="str">
        <f t="shared" si="6"/>
        <v>07-2024</v>
      </c>
      <c r="J100" s="13" t="str">
        <f t="shared" si="7"/>
        <v>2024</v>
      </c>
      <c r="K100" s="229" t="s">
        <v>2475</v>
      </c>
      <c r="L100" s="13" t="s">
        <v>35</v>
      </c>
      <c r="M100" s="13" t="s">
        <v>36</v>
      </c>
      <c r="N100" s="13" t="s">
        <v>918</v>
      </c>
      <c r="O100" s="13" t="s">
        <v>919</v>
      </c>
      <c r="P100" s="13" t="s">
        <v>44</v>
      </c>
      <c r="Q100" s="13" t="s">
        <v>37</v>
      </c>
      <c r="R100" s="13" t="s">
        <v>45</v>
      </c>
      <c r="S100" s="13" t="s">
        <v>39</v>
      </c>
      <c r="T100" s="15">
        <v>1</v>
      </c>
      <c r="U100" s="13" t="s">
        <v>3117</v>
      </c>
      <c r="V100" s="16" t="s">
        <v>3118</v>
      </c>
      <c r="W100" s="17">
        <v>15862</v>
      </c>
      <c r="X100" s="18">
        <v>15862</v>
      </c>
      <c r="Y100" s="18">
        <v>0</v>
      </c>
      <c r="Z100" s="18">
        <v>0</v>
      </c>
      <c r="AA100" s="18">
        <v>2537.92</v>
      </c>
      <c r="AB100" s="18">
        <v>0</v>
      </c>
      <c r="AC100" s="18">
        <v>18399.919999999998</v>
      </c>
    </row>
    <row r="101" spans="1:29" x14ac:dyDescent="0.2">
      <c r="A101" s="13" t="s">
        <v>3119</v>
      </c>
      <c r="B101" s="13" t="s">
        <v>108</v>
      </c>
      <c r="C101" s="14" t="s">
        <v>43</v>
      </c>
      <c r="D101" s="13" t="s">
        <v>811</v>
      </c>
      <c r="E101" s="13" t="s">
        <v>3120</v>
      </c>
      <c r="F101" s="13" t="s">
        <v>3121</v>
      </c>
      <c r="G101" s="13" t="s">
        <v>3122</v>
      </c>
      <c r="H101" s="13" t="s">
        <v>3123</v>
      </c>
      <c r="I101" s="13" t="str">
        <f t="shared" si="6"/>
        <v>07-2024</v>
      </c>
      <c r="J101" s="13" t="str">
        <f t="shared" si="7"/>
        <v>2024</v>
      </c>
      <c r="K101" s="229" t="s">
        <v>2475</v>
      </c>
      <c r="L101" s="13" t="s">
        <v>35</v>
      </c>
      <c r="M101" s="13" t="s">
        <v>36</v>
      </c>
      <c r="N101" s="13" t="s">
        <v>918</v>
      </c>
      <c r="O101" s="13" t="s">
        <v>919</v>
      </c>
      <c r="P101" s="13" t="s">
        <v>44</v>
      </c>
      <c r="Q101" s="13" t="s">
        <v>37</v>
      </c>
      <c r="R101" s="13" t="s">
        <v>45</v>
      </c>
      <c r="S101" s="13" t="s">
        <v>39</v>
      </c>
      <c r="T101" s="15">
        <v>1</v>
      </c>
      <c r="U101" s="13" t="s">
        <v>3124</v>
      </c>
      <c r="V101" s="16" t="s">
        <v>53</v>
      </c>
      <c r="W101" s="17">
        <v>10000</v>
      </c>
      <c r="X101" s="18">
        <v>10000</v>
      </c>
      <c r="Y101" s="18">
        <v>0</v>
      </c>
      <c r="Z101" s="18">
        <v>0</v>
      </c>
      <c r="AA101" s="18">
        <v>1600</v>
      </c>
      <c r="AB101" s="18">
        <v>0</v>
      </c>
      <c r="AC101" s="18">
        <v>11600</v>
      </c>
    </row>
    <row r="102" spans="1:29" x14ac:dyDescent="0.2">
      <c r="A102" s="13" t="s">
        <v>3125</v>
      </c>
      <c r="B102" s="13" t="s">
        <v>108</v>
      </c>
      <c r="C102" s="14" t="s">
        <v>43</v>
      </c>
      <c r="D102" s="13" t="s">
        <v>811</v>
      </c>
      <c r="E102" s="13" t="s">
        <v>3126</v>
      </c>
      <c r="F102" s="13" t="s">
        <v>3127</v>
      </c>
      <c r="G102" s="13" t="s">
        <v>3128</v>
      </c>
      <c r="H102" s="13" t="s">
        <v>3129</v>
      </c>
      <c r="I102" s="13" t="str">
        <f t="shared" si="6"/>
        <v>07-2024</v>
      </c>
      <c r="J102" s="13" t="str">
        <f t="shared" si="7"/>
        <v>2024</v>
      </c>
      <c r="K102" s="229" t="s">
        <v>2474</v>
      </c>
      <c r="L102" s="13" t="s">
        <v>35</v>
      </c>
      <c r="M102" s="13" t="s">
        <v>36</v>
      </c>
      <c r="N102" s="13" t="s">
        <v>57</v>
      </c>
      <c r="O102" s="13" t="s">
        <v>135</v>
      </c>
      <c r="P102" s="13" t="s">
        <v>44</v>
      </c>
      <c r="Q102" s="13" t="s">
        <v>37</v>
      </c>
      <c r="R102" s="13" t="s">
        <v>45</v>
      </c>
      <c r="S102" s="13" t="s">
        <v>39</v>
      </c>
      <c r="T102" s="15">
        <v>1</v>
      </c>
      <c r="U102" s="13" t="s">
        <v>71</v>
      </c>
      <c r="V102" s="16" t="s">
        <v>3130</v>
      </c>
      <c r="W102" s="17">
        <v>2136.96</v>
      </c>
      <c r="X102" s="18">
        <v>2136.96</v>
      </c>
      <c r="Y102" s="18">
        <v>0</v>
      </c>
      <c r="Z102" s="18">
        <v>0</v>
      </c>
      <c r="AA102" s="18">
        <v>341.91</v>
      </c>
      <c r="AB102" s="18">
        <v>0</v>
      </c>
      <c r="AC102" s="18">
        <v>2478.87</v>
      </c>
    </row>
    <row r="103" spans="1:29" x14ac:dyDescent="0.2">
      <c r="A103" s="13" t="s">
        <v>3131</v>
      </c>
      <c r="B103" s="13" t="s">
        <v>108</v>
      </c>
      <c r="C103" s="14" t="s">
        <v>43</v>
      </c>
      <c r="D103" s="13" t="s">
        <v>811</v>
      </c>
      <c r="E103" s="13" t="s">
        <v>3132</v>
      </c>
      <c r="F103" s="13" t="s">
        <v>3133</v>
      </c>
      <c r="G103" s="13" t="s">
        <v>3134</v>
      </c>
      <c r="H103" s="13" t="s">
        <v>3135</v>
      </c>
      <c r="I103" s="13" t="str">
        <f t="shared" si="6"/>
        <v>07-2024</v>
      </c>
      <c r="J103" s="13" t="str">
        <f t="shared" si="7"/>
        <v>2024</v>
      </c>
      <c r="K103" s="229" t="s">
        <v>2475</v>
      </c>
      <c r="L103" s="13" t="s">
        <v>35</v>
      </c>
      <c r="M103" s="13" t="s">
        <v>36</v>
      </c>
      <c r="N103" s="13" t="s">
        <v>918</v>
      </c>
      <c r="O103" s="13" t="s">
        <v>919</v>
      </c>
      <c r="P103" s="13" t="s">
        <v>44</v>
      </c>
      <c r="Q103" s="13" t="s">
        <v>37</v>
      </c>
      <c r="R103" s="13" t="s">
        <v>45</v>
      </c>
      <c r="S103" s="13" t="s">
        <v>39</v>
      </c>
      <c r="T103" s="15">
        <v>1</v>
      </c>
      <c r="U103" s="13" t="s">
        <v>3136</v>
      </c>
      <c r="V103" s="16" t="s">
        <v>3137</v>
      </c>
      <c r="W103" s="17">
        <v>7830</v>
      </c>
      <c r="X103" s="18">
        <v>7830</v>
      </c>
      <c r="Y103" s="18">
        <v>0</v>
      </c>
      <c r="Z103" s="18">
        <v>0</v>
      </c>
      <c r="AA103" s="18">
        <v>1252.8</v>
      </c>
      <c r="AB103" s="18">
        <v>0</v>
      </c>
      <c r="AC103" s="18">
        <v>9082.7999999999993</v>
      </c>
    </row>
    <row r="104" spans="1:29" x14ac:dyDescent="0.2">
      <c r="A104" s="13" t="s">
        <v>3138</v>
      </c>
      <c r="B104" s="13" t="s">
        <v>108</v>
      </c>
      <c r="C104" s="14" t="s">
        <v>43</v>
      </c>
      <c r="D104" s="13" t="s">
        <v>811</v>
      </c>
      <c r="E104" s="13" t="s">
        <v>3139</v>
      </c>
      <c r="F104" s="13" t="s">
        <v>3140</v>
      </c>
      <c r="G104" s="13" t="s">
        <v>3141</v>
      </c>
      <c r="H104" s="13" t="s">
        <v>3142</v>
      </c>
      <c r="I104" s="13" t="str">
        <f t="shared" si="6"/>
        <v>07-2024</v>
      </c>
      <c r="J104" s="13" t="str">
        <f t="shared" si="7"/>
        <v>2024</v>
      </c>
      <c r="K104" s="229" t="s">
        <v>2474</v>
      </c>
      <c r="L104" s="13" t="s">
        <v>35</v>
      </c>
      <c r="M104" s="13" t="s">
        <v>36</v>
      </c>
      <c r="N104" s="13" t="s">
        <v>813</v>
      </c>
      <c r="O104" s="13" t="s">
        <v>822</v>
      </c>
      <c r="P104" s="13" t="s">
        <v>51</v>
      </c>
      <c r="Q104" s="13" t="s">
        <v>52</v>
      </c>
      <c r="R104" s="13" t="s">
        <v>45</v>
      </c>
      <c r="S104" s="13" t="s">
        <v>39</v>
      </c>
      <c r="T104" s="15">
        <v>1</v>
      </c>
      <c r="U104" s="13" t="s">
        <v>3143</v>
      </c>
      <c r="V104" s="16" t="s">
        <v>3144</v>
      </c>
      <c r="W104" s="17">
        <v>2599</v>
      </c>
      <c r="X104" s="18">
        <v>2599</v>
      </c>
      <c r="Y104" s="18">
        <v>0</v>
      </c>
      <c r="Z104" s="18">
        <v>0</v>
      </c>
      <c r="AA104" s="18">
        <v>415.84</v>
      </c>
      <c r="AB104" s="18">
        <v>0</v>
      </c>
      <c r="AC104" s="18">
        <v>3014.84</v>
      </c>
    </row>
    <row r="105" spans="1:29" x14ac:dyDescent="0.2">
      <c r="A105" s="13" t="s">
        <v>3145</v>
      </c>
      <c r="B105" s="13" t="s">
        <v>108</v>
      </c>
      <c r="C105" s="14" t="s">
        <v>43</v>
      </c>
      <c r="D105" s="13" t="s">
        <v>811</v>
      </c>
      <c r="E105" s="13" t="s">
        <v>3146</v>
      </c>
      <c r="F105" s="13" t="s">
        <v>3147</v>
      </c>
      <c r="G105" s="13" t="s">
        <v>3148</v>
      </c>
      <c r="H105" s="13" t="s">
        <v>3149</v>
      </c>
      <c r="I105" s="13" t="str">
        <f t="shared" si="6"/>
        <v>07-2024</v>
      </c>
      <c r="J105" s="13" t="str">
        <f t="shared" si="7"/>
        <v>2024</v>
      </c>
      <c r="K105" s="229" t="s">
        <v>2474</v>
      </c>
      <c r="L105" s="13" t="s">
        <v>35</v>
      </c>
      <c r="M105" s="13" t="s">
        <v>36</v>
      </c>
      <c r="N105" s="13" t="s">
        <v>813</v>
      </c>
      <c r="O105" s="13" t="s">
        <v>822</v>
      </c>
      <c r="P105" s="13" t="s">
        <v>51</v>
      </c>
      <c r="Q105" s="13" t="s">
        <v>52</v>
      </c>
      <c r="R105" s="13" t="s">
        <v>45</v>
      </c>
      <c r="S105" s="13" t="s">
        <v>39</v>
      </c>
      <c r="T105" s="15">
        <v>1</v>
      </c>
      <c r="U105" s="13" t="s">
        <v>3150</v>
      </c>
      <c r="V105" s="16" t="s">
        <v>53</v>
      </c>
      <c r="W105" s="17">
        <v>10000</v>
      </c>
      <c r="X105" s="18">
        <v>10000</v>
      </c>
      <c r="Y105" s="18">
        <v>0</v>
      </c>
      <c r="Z105" s="18">
        <v>0</v>
      </c>
      <c r="AA105" s="18">
        <v>1600</v>
      </c>
      <c r="AB105" s="18">
        <v>0</v>
      </c>
      <c r="AC105" s="18">
        <v>11600</v>
      </c>
    </row>
    <row r="106" spans="1:29" x14ac:dyDescent="0.2">
      <c r="A106" s="13" t="s">
        <v>3151</v>
      </c>
      <c r="B106" s="13" t="s">
        <v>108</v>
      </c>
      <c r="C106" s="14" t="s">
        <v>43</v>
      </c>
      <c r="D106" s="13" t="s">
        <v>811</v>
      </c>
      <c r="E106" s="13" t="s">
        <v>3152</v>
      </c>
      <c r="F106" s="13" t="s">
        <v>3153</v>
      </c>
      <c r="G106" s="13" t="s">
        <v>3154</v>
      </c>
      <c r="H106" s="13" t="s">
        <v>3155</v>
      </c>
      <c r="I106" s="13" t="str">
        <f t="shared" si="6"/>
        <v>07-2024</v>
      </c>
      <c r="J106" s="13" t="str">
        <f t="shared" si="7"/>
        <v>2024</v>
      </c>
      <c r="K106" s="229" t="s">
        <v>2475</v>
      </c>
      <c r="L106" s="13" t="s">
        <v>35</v>
      </c>
      <c r="M106" s="13" t="s">
        <v>36</v>
      </c>
      <c r="N106" s="13" t="s">
        <v>918</v>
      </c>
      <c r="O106" s="13" t="s">
        <v>919</v>
      </c>
      <c r="P106" s="13" t="s">
        <v>44</v>
      </c>
      <c r="Q106" s="13" t="s">
        <v>37</v>
      </c>
      <c r="R106" s="13" t="s">
        <v>45</v>
      </c>
      <c r="S106" s="13" t="s">
        <v>39</v>
      </c>
      <c r="T106" s="15">
        <v>1</v>
      </c>
      <c r="U106" s="13" t="s">
        <v>3156</v>
      </c>
      <c r="V106" s="16" t="s">
        <v>2343</v>
      </c>
      <c r="W106" s="17">
        <v>11000</v>
      </c>
      <c r="X106" s="18">
        <v>11000</v>
      </c>
      <c r="Y106" s="18">
        <v>0</v>
      </c>
      <c r="Z106" s="18">
        <v>0</v>
      </c>
      <c r="AA106" s="18">
        <v>1760</v>
      </c>
      <c r="AB106" s="18">
        <v>0</v>
      </c>
      <c r="AC106" s="18">
        <v>12760</v>
      </c>
    </row>
    <row r="107" spans="1:29" x14ac:dyDescent="0.2">
      <c r="A107" s="13" t="s">
        <v>3157</v>
      </c>
      <c r="B107" s="13" t="s">
        <v>108</v>
      </c>
      <c r="C107" s="14" t="s">
        <v>43</v>
      </c>
      <c r="D107" s="13" t="s">
        <v>811</v>
      </c>
      <c r="E107" s="13" t="s">
        <v>3158</v>
      </c>
      <c r="F107" s="13" t="s">
        <v>3159</v>
      </c>
      <c r="G107" s="13" t="s">
        <v>3160</v>
      </c>
      <c r="H107" s="13" t="s">
        <v>3161</v>
      </c>
      <c r="I107" s="13" t="str">
        <f t="shared" si="6"/>
        <v>07-2024</v>
      </c>
      <c r="J107" s="13" t="str">
        <f t="shared" si="7"/>
        <v>2024</v>
      </c>
      <c r="K107" s="229" t="s">
        <v>2474</v>
      </c>
      <c r="L107" s="13" t="s">
        <v>35</v>
      </c>
      <c r="M107" s="13" t="s">
        <v>36</v>
      </c>
      <c r="N107" s="13" t="s">
        <v>3162</v>
      </c>
      <c r="O107" s="13" t="s">
        <v>3163</v>
      </c>
      <c r="P107" s="13" t="s">
        <v>51</v>
      </c>
      <c r="Q107" s="13" t="s">
        <v>52</v>
      </c>
      <c r="R107" s="13" t="s">
        <v>45</v>
      </c>
      <c r="S107" s="13" t="s">
        <v>39</v>
      </c>
      <c r="T107" s="15">
        <v>1</v>
      </c>
      <c r="U107" s="13" t="s">
        <v>3164</v>
      </c>
      <c r="V107" s="16" t="s">
        <v>3165</v>
      </c>
      <c r="W107" s="17">
        <v>530</v>
      </c>
      <c r="X107" s="18">
        <v>530</v>
      </c>
      <c r="Y107" s="18">
        <v>0</v>
      </c>
      <c r="Z107" s="18">
        <v>0</v>
      </c>
      <c r="AA107" s="18">
        <v>84.8</v>
      </c>
      <c r="AB107" s="18">
        <v>0</v>
      </c>
      <c r="AC107" s="18">
        <v>614.79999999999995</v>
      </c>
    </row>
    <row r="108" spans="1:29" x14ac:dyDescent="0.2">
      <c r="A108" s="13" t="s">
        <v>3166</v>
      </c>
      <c r="B108" s="13" t="s">
        <v>108</v>
      </c>
      <c r="C108" s="14" t="s">
        <v>43</v>
      </c>
      <c r="D108" s="13" t="s">
        <v>811</v>
      </c>
      <c r="E108" s="13" t="s">
        <v>1527</v>
      </c>
      <c r="F108" s="13" t="s">
        <v>3167</v>
      </c>
      <c r="G108" s="13" t="s">
        <v>3168</v>
      </c>
      <c r="H108" s="13" t="s">
        <v>3169</v>
      </c>
      <c r="I108" s="13" t="str">
        <f t="shared" si="6"/>
        <v>07-2024</v>
      </c>
      <c r="J108" s="13" t="str">
        <f t="shared" si="7"/>
        <v>2024</v>
      </c>
      <c r="K108" s="229" t="s">
        <v>2475</v>
      </c>
      <c r="L108" s="13" t="s">
        <v>35</v>
      </c>
      <c r="M108" s="13" t="s">
        <v>36</v>
      </c>
      <c r="N108" s="13" t="s">
        <v>918</v>
      </c>
      <c r="O108" s="13" t="s">
        <v>919</v>
      </c>
      <c r="P108" s="13" t="s">
        <v>44</v>
      </c>
      <c r="Q108" s="13" t="s">
        <v>37</v>
      </c>
      <c r="R108" s="13" t="s">
        <v>45</v>
      </c>
      <c r="S108" s="13" t="s">
        <v>39</v>
      </c>
      <c r="T108" s="15">
        <v>1</v>
      </c>
      <c r="U108" s="13" t="s">
        <v>3170</v>
      </c>
      <c r="V108" s="16" t="s">
        <v>50</v>
      </c>
      <c r="W108" s="17">
        <v>15000</v>
      </c>
      <c r="X108" s="18">
        <v>15000</v>
      </c>
      <c r="Y108" s="18">
        <v>0</v>
      </c>
      <c r="Z108" s="18">
        <v>0</v>
      </c>
      <c r="AA108" s="18">
        <v>2400</v>
      </c>
      <c r="AB108" s="18">
        <v>0</v>
      </c>
      <c r="AC108" s="18">
        <v>17400</v>
      </c>
    </row>
    <row r="109" spans="1:29" x14ac:dyDescent="0.2">
      <c r="A109" s="13" t="s">
        <v>3171</v>
      </c>
      <c r="B109" s="13" t="s">
        <v>108</v>
      </c>
      <c r="C109" s="14" t="s">
        <v>43</v>
      </c>
      <c r="D109" s="13" t="s">
        <v>811</v>
      </c>
      <c r="E109" s="13" t="s">
        <v>3172</v>
      </c>
      <c r="F109" s="13" t="s">
        <v>3173</v>
      </c>
      <c r="G109" s="13" t="s">
        <v>3174</v>
      </c>
      <c r="H109" s="13" t="s">
        <v>3175</v>
      </c>
      <c r="I109" s="13" t="str">
        <f t="shared" si="6"/>
        <v>07-2024</v>
      </c>
      <c r="J109" s="13" t="str">
        <f t="shared" si="7"/>
        <v>2024</v>
      </c>
      <c r="K109" s="229" t="s">
        <v>2475</v>
      </c>
      <c r="L109" s="13" t="s">
        <v>35</v>
      </c>
      <c r="M109" s="13" t="s">
        <v>36</v>
      </c>
      <c r="N109" s="13" t="s">
        <v>918</v>
      </c>
      <c r="O109" s="13" t="s">
        <v>919</v>
      </c>
      <c r="P109" s="13" t="s">
        <v>44</v>
      </c>
      <c r="Q109" s="13" t="s">
        <v>37</v>
      </c>
      <c r="R109" s="13" t="s">
        <v>45</v>
      </c>
      <c r="S109" s="13" t="s">
        <v>39</v>
      </c>
      <c r="T109" s="15">
        <v>1</v>
      </c>
      <c r="U109" s="13" t="s">
        <v>3176</v>
      </c>
      <c r="V109" s="16" t="s">
        <v>50</v>
      </c>
      <c r="W109" s="17">
        <v>15000</v>
      </c>
      <c r="X109" s="18">
        <v>15000</v>
      </c>
      <c r="Y109" s="18">
        <v>0</v>
      </c>
      <c r="Z109" s="18">
        <v>0</v>
      </c>
      <c r="AA109" s="18">
        <v>2400</v>
      </c>
      <c r="AB109" s="18">
        <v>0</v>
      </c>
      <c r="AC109" s="18">
        <v>17400</v>
      </c>
    </row>
    <row r="110" spans="1:29" x14ac:dyDescent="0.2">
      <c r="A110" s="13" t="s">
        <v>3177</v>
      </c>
      <c r="B110" s="13" t="s">
        <v>108</v>
      </c>
      <c r="C110" s="14" t="s">
        <v>43</v>
      </c>
      <c r="D110" s="13" t="s">
        <v>811</v>
      </c>
      <c r="E110" s="13" t="s">
        <v>3178</v>
      </c>
      <c r="F110" s="13" t="s">
        <v>3179</v>
      </c>
      <c r="G110" s="13" t="s">
        <v>3180</v>
      </c>
      <c r="H110" s="13" t="s">
        <v>3181</v>
      </c>
      <c r="I110" s="13" t="str">
        <f t="shared" si="6"/>
        <v>07-2024</v>
      </c>
      <c r="J110" s="13" t="str">
        <f t="shared" si="7"/>
        <v>2024</v>
      </c>
      <c r="K110" s="229" t="s">
        <v>2474</v>
      </c>
      <c r="L110" s="13" t="s">
        <v>35</v>
      </c>
      <c r="M110" s="13" t="s">
        <v>36</v>
      </c>
      <c r="N110" s="13" t="s">
        <v>3182</v>
      </c>
      <c r="O110" s="13" t="s">
        <v>3183</v>
      </c>
      <c r="P110" s="13" t="s">
        <v>44</v>
      </c>
      <c r="Q110" s="13" t="s">
        <v>52</v>
      </c>
      <c r="R110" s="13" t="s">
        <v>45</v>
      </c>
      <c r="S110" s="13" t="s">
        <v>39</v>
      </c>
      <c r="T110" s="15">
        <v>1</v>
      </c>
      <c r="U110" s="13" t="s">
        <v>3184</v>
      </c>
      <c r="V110" s="16" t="s">
        <v>3185</v>
      </c>
      <c r="W110" s="17">
        <v>0</v>
      </c>
      <c r="X110" s="18">
        <v>0</v>
      </c>
      <c r="Y110" s="18">
        <v>0</v>
      </c>
      <c r="Z110" s="18">
        <v>0</v>
      </c>
      <c r="AA110" s="18">
        <v>0</v>
      </c>
      <c r="AB110" s="18">
        <v>0</v>
      </c>
      <c r="AC110" s="18">
        <v>0</v>
      </c>
    </row>
    <row r="111" spans="1:29" x14ac:dyDescent="0.2">
      <c r="A111" s="13" t="s">
        <v>3186</v>
      </c>
      <c r="B111" s="13" t="s">
        <v>108</v>
      </c>
      <c r="C111" s="14" t="s">
        <v>43</v>
      </c>
      <c r="D111" s="13" t="s">
        <v>811</v>
      </c>
      <c r="E111" s="13" t="s">
        <v>3187</v>
      </c>
      <c r="F111" s="13" t="s">
        <v>3188</v>
      </c>
      <c r="G111" s="13" t="s">
        <v>3189</v>
      </c>
      <c r="H111" s="13" t="s">
        <v>3190</v>
      </c>
      <c r="I111" s="13" t="str">
        <f t="shared" si="6"/>
        <v>07-2024</v>
      </c>
      <c r="J111" s="13" t="str">
        <f t="shared" si="7"/>
        <v>2024</v>
      </c>
      <c r="K111" s="229" t="s">
        <v>2475</v>
      </c>
      <c r="L111" s="13" t="s">
        <v>35</v>
      </c>
      <c r="M111" s="13" t="s">
        <v>36</v>
      </c>
      <c r="N111" s="13" t="s">
        <v>336</v>
      </c>
      <c r="O111" s="13" t="s">
        <v>337</v>
      </c>
      <c r="P111" s="13" t="s">
        <v>44</v>
      </c>
      <c r="Q111" s="13" t="s">
        <v>37</v>
      </c>
      <c r="R111" s="13" t="s">
        <v>45</v>
      </c>
      <c r="S111" s="13" t="s">
        <v>39</v>
      </c>
      <c r="T111" s="15">
        <v>1</v>
      </c>
      <c r="U111" s="13" t="s">
        <v>3191</v>
      </c>
      <c r="V111" s="16" t="s">
        <v>3192</v>
      </c>
      <c r="W111" s="17">
        <v>17625</v>
      </c>
      <c r="X111" s="18">
        <v>17625</v>
      </c>
      <c r="Y111" s="18">
        <v>0</v>
      </c>
      <c r="Z111" s="18">
        <v>0</v>
      </c>
      <c r="AA111" s="18">
        <v>2820</v>
      </c>
      <c r="AB111" s="18">
        <v>0</v>
      </c>
      <c r="AC111" s="18">
        <v>20445</v>
      </c>
    </row>
    <row r="112" spans="1:29" x14ac:dyDescent="0.2">
      <c r="A112" s="13" t="s">
        <v>3193</v>
      </c>
      <c r="B112" s="13" t="s">
        <v>108</v>
      </c>
      <c r="C112" s="14" t="s">
        <v>761</v>
      </c>
      <c r="D112" s="13" t="s">
        <v>815</v>
      </c>
      <c r="E112" s="13" t="s">
        <v>3194</v>
      </c>
      <c r="F112" s="13" t="s">
        <v>3195</v>
      </c>
      <c r="G112" s="13" t="s">
        <v>3196</v>
      </c>
      <c r="H112" s="13" t="s">
        <v>3197</v>
      </c>
      <c r="I112" s="13" t="str">
        <f t="shared" si="6"/>
        <v>07-2024</v>
      </c>
      <c r="J112" s="13" t="str">
        <f t="shared" si="7"/>
        <v>2024</v>
      </c>
      <c r="K112" s="229" t="s">
        <v>2474</v>
      </c>
      <c r="L112" s="13" t="s">
        <v>35</v>
      </c>
      <c r="M112" s="13" t="s">
        <v>36</v>
      </c>
      <c r="N112" s="13" t="s">
        <v>41</v>
      </c>
      <c r="O112" s="13" t="s">
        <v>128</v>
      </c>
      <c r="P112" s="13" t="s">
        <v>34</v>
      </c>
      <c r="Q112" s="13" t="s">
        <v>34</v>
      </c>
      <c r="R112" s="13" t="s">
        <v>766</v>
      </c>
      <c r="S112" s="13" t="s">
        <v>767</v>
      </c>
      <c r="T112" s="15">
        <v>0</v>
      </c>
      <c r="U112" s="13" t="s">
        <v>768</v>
      </c>
      <c r="V112" s="16" t="s">
        <v>769</v>
      </c>
      <c r="W112" s="17">
        <v>0</v>
      </c>
      <c r="X112" s="18">
        <v>0</v>
      </c>
      <c r="Y112" s="18">
        <v>0</v>
      </c>
      <c r="Z112" s="18">
        <v>0</v>
      </c>
      <c r="AA112" s="18">
        <v>0</v>
      </c>
      <c r="AB112" s="18">
        <v>0</v>
      </c>
      <c r="AC112" s="18">
        <v>0</v>
      </c>
    </row>
    <row r="113" spans="1:29" x14ac:dyDescent="0.2">
      <c r="A113" s="13" t="s">
        <v>3198</v>
      </c>
      <c r="B113" s="13" t="s">
        <v>108</v>
      </c>
      <c r="C113" s="14" t="s">
        <v>761</v>
      </c>
      <c r="D113" s="13" t="s">
        <v>815</v>
      </c>
      <c r="E113" s="13" t="s">
        <v>3199</v>
      </c>
      <c r="F113" s="13" t="s">
        <v>3200</v>
      </c>
      <c r="G113" s="13" t="s">
        <v>3201</v>
      </c>
      <c r="H113" s="13" t="s">
        <v>3202</v>
      </c>
      <c r="I113" s="13" t="str">
        <f t="shared" si="6"/>
        <v>07-2024</v>
      </c>
      <c r="J113" s="13" t="str">
        <f t="shared" si="7"/>
        <v>2024</v>
      </c>
      <c r="K113" s="229" t="s">
        <v>2474</v>
      </c>
      <c r="L113" s="13" t="s">
        <v>35</v>
      </c>
      <c r="M113" s="13" t="s">
        <v>36</v>
      </c>
      <c r="N113" s="13" t="s">
        <v>2542</v>
      </c>
      <c r="O113" s="13" t="s">
        <v>2543</v>
      </c>
      <c r="P113" s="13" t="s">
        <v>34</v>
      </c>
      <c r="Q113" s="13" t="s">
        <v>34</v>
      </c>
      <c r="R113" s="13" t="s">
        <v>766</v>
      </c>
      <c r="S113" s="13" t="s">
        <v>767</v>
      </c>
      <c r="T113" s="15">
        <v>0</v>
      </c>
      <c r="U113" s="13" t="s">
        <v>768</v>
      </c>
      <c r="V113" s="16" t="s">
        <v>769</v>
      </c>
      <c r="W113" s="17">
        <v>0</v>
      </c>
      <c r="X113" s="18">
        <v>0</v>
      </c>
      <c r="Y113" s="18">
        <v>0</v>
      </c>
      <c r="Z113" s="18">
        <v>0</v>
      </c>
      <c r="AA113" s="18">
        <v>0</v>
      </c>
      <c r="AB113" s="18">
        <v>0</v>
      </c>
      <c r="AC113" s="18">
        <v>0</v>
      </c>
    </row>
    <row r="114" spans="1:29" x14ac:dyDescent="0.2">
      <c r="A114" s="13" t="s">
        <v>3203</v>
      </c>
      <c r="B114" s="13" t="s">
        <v>108</v>
      </c>
      <c r="C114" s="14" t="s">
        <v>761</v>
      </c>
      <c r="D114" s="13" t="s">
        <v>815</v>
      </c>
      <c r="E114" s="13" t="s">
        <v>3204</v>
      </c>
      <c r="F114" s="13" t="s">
        <v>3205</v>
      </c>
      <c r="G114" s="13" t="s">
        <v>3206</v>
      </c>
      <c r="H114" s="13" t="s">
        <v>3207</v>
      </c>
      <c r="I114" s="13" t="str">
        <f t="shared" si="6"/>
        <v>07-2024</v>
      </c>
      <c r="J114" s="13" t="str">
        <f t="shared" si="7"/>
        <v>2024</v>
      </c>
      <c r="K114" s="229" t="s">
        <v>2474</v>
      </c>
      <c r="L114" s="13" t="s">
        <v>35</v>
      </c>
      <c r="M114" s="13" t="s">
        <v>36</v>
      </c>
      <c r="N114" s="13" t="s">
        <v>813</v>
      </c>
      <c r="O114" s="13" t="s">
        <v>822</v>
      </c>
      <c r="P114" s="13" t="s">
        <v>34</v>
      </c>
      <c r="Q114" s="13" t="s">
        <v>34</v>
      </c>
      <c r="R114" s="13" t="s">
        <v>766</v>
      </c>
      <c r="S114" s="13" t="s">
        <v>767</v>
      </c>
      <c r="T114" s="15">
        <v>0</v>
      </c>
      <c r="U114" s="13" t="s">
        <v>768</v>
      </c>
      <c r="V114" s="16" t="s">
        <v>769</v>
      </c>
      <c r="W114" s="17">
        <v>0</v>
      </c>
      <c r="X114" s="18">
        <v>0</v>
      </c>
      <c r="Y114" s="18">
        <v>0</v>
      </c>
      <c r="Z114" s="18">
        <v>0</v>
      </c>
      <c r="AA114" s="18">
        <v>0</v>
      </c>
      <c r="AB114" s="18">
        <v>0</v>
      </c>
      <c r="AC114" s="18">
        <v>0</v>
      </c>
    </row>
    <row r="115" spans="1:29" x14ac:dyDescent="0.2">
      <c r="A115" s="13" t="s">
        <v>3800</v>
      </c>
      <c r="B115" s="13" t="s">
        <v>108</v>
      </c>
      <c r="C115" s="14" t="s">
        <v>43</v>
      </c>
      <c r="D115" s="13" t="s">
        <v>811</v>
      </c>
      <c r="E115" s="13" t="s">
        <v>3801</v>
      </c>
      <c r="F115" s="13" t="s">
        <v>3802</v>
      </c>
      <c r="G115" s="13" t="s">
        <v>3803</v>
      </c>
      <c r="H115" s="13" t="s">
        <v>3804</v>
      </c>
      <c r="I115" s="13" t="str">
        <f t="shared" ref="I115:I174" si="8">MID(H115,6,2)&amp;"-"&amp;LEFT(H115,4)</f>
        <v>08-2024</v>
      </c>
      <c r="J115" s="13" t="str">
        <f t="shared" ref="J115:J174" si="9">LEFT(H115,4)</f>
        <v>2024</v>
      </c>
      <c r="K115" s="229" t="s">
        <v>2475</v>
      </c>
      <c r="L115" s="13" t="s">
        <v>35</v>
      </c>
      <c r="M115" s="13" t="s">
        <v>36</v>
      </c>
      <c r="N115" s="13" t="s">
        <v>918</v>
      </c>
      <c r="O115" s="13" t="s">
        <v>919</v>
      </c>
      <c r="P115" s="13" t="s">
        <v>44</v>
      </c>
      <c r="Q115" s="13" t="s">
        <v>37</v>
      </c>
      <c r="R115" s="13" t="s">
        <v>45</v>
      </c>
      <c r="S115" s="13" t="s">
        <v>39</v>
      </c>
      <c r="T115" s="15">
        <v>1</v>
      </c>
      <c r="U115" s="13" t="s">
        <v>3854</v>
      </c>
      <c r="V115" s="16" t="s">
        <v>50</v>
      </c>
      <c r="W115" s="17">
        <v>15000</v>
      </c>
      <c r="X115" s="18">
        <v>15000</v>
      </c>
      <c r="Y115" s="18">
        <v>0</v>
      </c>
      <c r="Z115" s="18">
        <v>0</v>
      </c>
      <c r="AA115" s="18">
        <v>2400</v>
      </c>
      <c r="AB115" s="18">
        <v>0</v>
      </c>
      <c r="AC115" s="18">
        <v>17400</v>
      </c>
    </row>
    <row r="116" spans="1:29" x14ac:dyDescent="0.2">
      <c r="A116" s="13" t="s">
        <v>3805</v>
      </c>
      <c r="B116" s="13" t="s">
        <v>108</v>
      </c>
      <c r="C116" s="14" t="s">
        <v>43</v>
      </c>
      <c r="D116" s="13" t="s">
        <v>811</v>
      </c>
      <c r="E116" s="13" t="s">
        <v>1422</v>
      </c>
      <c r="F116" s="13" t="s">
        <v>3806</v>
      </c>
      <c r="G116" s="13" t="s">
        <v>3807</v>
      </c>
      <c r="H116" s="13" t="s">
        <v>3808</v>
      </c>
      <c r="I116" s="13" t="str">
        <f t="shared" si="8"/>
        <v>08-2024</v>
      </c>
      <c r="J116" s="13" t="str">
        <f t="shared" si="9"/>
        <v>2024</v>
      </c>
      <c r="K116" s="229" t="s">
        <v>2475</v>
      </c>
      <c r="L116" s="13" t="s">
        <v>35</v>
      </c>
      <c r="M116" s="13" t="s">
        <v>36</v>
      </c>
      <c r="N116" s="13" t="s">
        <v>918</v>
      </c>
      <c r="O116" s="13" t="s">
        <v>919</v>
      </c>
      <c r="P116" s="13" t="s">
        <v>44</v>
      </c>
      <c r="Q116" s="13" t="s">
        <v>37</v>
      </c>
      <c r="R116" s="13" t="s">
        <v>45</v>
      </c>
      <c r="S116" s="13" t="s">
        <v>39</v>
      </c>
      <c r="T116" s="15">
        <v>1</v>
      </c>
      <c r="U116" s="13" t="s">
        <v>3855</v>
      </c>
      <c r="V116" s="16" t="s">
        <v>50</v>
      </c>
      <c r="W116" s="17">
        <v>15000</v>
      </c>
      <c r="X116" s="18">
        <v>15000</v>
      </c>
      <c r="Y116" s="18">
        <v>0</v>
      </c>
      <c r="Z116" s="18">
        <v>0</v>
      </c>
      <c r="AA116" s="18">
        <v>2400</v>
      </c>
      <c r="AB116" s="18">
        <v>0</v>
      </c>
      <c r="AC116" s="18">
        <v>17400</v>
      </c>
    </row>
    <row r="117" spans="1:29" x14ac:dyDescent="0.2">
      <c r="A117" s="13" t="s">
        <v>3809</v>
      </c>
      <c r="B117" s="13" t="s">
        <v>108</v>
      </c>
      <c r="C117" s="14" t="s">
        <v>43</v>
      </c>
      <c r="D117" s="13" t="s">
        <v>811</v>
      </c>
      <c r="E117" s="13" t="s">
        <v>3810</v>
      </c>
      <c r="F117" s="13" t="s">
        <v>3811</v>
      </c>
      <c r="G117" s="13" t="s">
        <v>3812</v>
      </c>
      <c r="H117" s="13" t="s">
        <v>3813</v>
      </c>
      <c r="I117" s="13" t="str">
        <f t="shared" si="8"/>
        <v>08-2024</v>
      </c>
      <c r="J117" s="13" t="str">
        <f t="shared" si="9"/>
        <v>2024</v>
      </c>
      <c r="K117" s="229" t="s">
        <v>2474</v>
      </c>
      <c r="L117" s="13" t="s">
        <v>35</v>
      </c>
      <c r="M117" s="13" t="s">
        <v>36</v>
      </c>
      <c r="N117" s="13" t="s">
        <v>41</v>
      </c>
      <c r="O117" s="13" t="s">
        <v>128</v>
      </c>
      <c r="P117" s="13" t="s">
        <v>44</v>
      </c>
      <c r="Q117" s="13" t="s">
        <v>37</v>
      </c>
      <c r="R117" s="13" t="s">
        <v>45</v>
      </c>
      <c r="S117" s="13" t="s">
        <v>39</v>
      </c>
      <c r="T117" s="15">
        <v>1</v>
      </c>
      <c r="U117" s="13" t="s">
        <v>3856</v>
      </c>
      <c r="V117" s="16" t="s">
        <v>841</v>
      </c>
      <c r="W117" s="17">
        <v>5700.56</v>
      </c>
      <c r="X117" s="18">
        <v>5700.56</v>
      </c>
      <c r="Y117" s="18">
        <v>0</v>
      </c>
      <c r="Z117" s="18">
        <v>0</v>
      </c>
      <c r="AA117" s="18">
        <v>912.09</v>
      </c>
      <c r="AB117" s="18">
        <v>0</v>
      </c>
      <c r="AC117" s="18">
        <v>6612.6500000000005</v>
      </c>
    </row>
    <row r="118" spans="1:29" x14ac:dyDescent="0.2">
      <c r="A118" s="13" t="s">
        <v>3814</v>
      </c>
      <c r="B118" s="13" t="s">
        <v>108</v>
      </c>
      <c r="C118" s="14" t="s">
        <v>43</v>
      </c>
      <c r="D118" s="13" t="s">
        <v>811</v>
      </c>
      <c r="E118" s="13" t="s">
        <v>3815</v>
      </c>
      <c r="F118" s="13" t="s">
        <v>3816</v>
      </c>
      <c r="G118" s="13" t="s">
        <v>3817</v>
      </c>
      <c r="H118" s="13" t="s">
        <v>3818</v>
      </c>
      <c r="I118" s="13" t="str">
        <f t="shared" si="8"/>
        <v>08-2024</v>
      </c>
      <c r="J118" s="13" t="str">
        <f t="shared" si="9"/>
        <v>2024</v>
      </c>
      <c r="K118" s="229" t="s">
        <v>2474</v>
      </c>
      <c r="L118" s="13" t="s">
        <v>35</v>
      </c>
      <c r="M118" s="13" t="s">
        <v>36</v>
      </c>
      <c r="N118" s="13" t="s">
        <v>57</v>
      </c>
      <c r="O118" s="13" t="s">
        <v>135</v>
      </c>
      <c r="P118" s="13" t="s">
        <v>44</v>
      </c>
      <c r="Q118" s="13" t="s">
        <v>37</v>
      </c>
      <c r="R118" s="13" t="s">
        <v>45</v>
      </c>
      <c r="S118" s="13" t="s">
        <v>39</v>
      </c>
      <c r="T118" s="15">
        <v>1</v>
      </c>
      <c r="U118" s="13" t="s">
        <v>71</v>
      </c>
      <c r="V118" s="16" t="s">
        <v>3857</v>
      </c>
      <c r="W118" s="17">
        <v>2024.67</v>
      </c>
      <c r="X118" s="18">
        <v>2024.67</v>
      </c>
      <c r="Y118" s="18">
        <v>0</v>
      </c>
      <c r="Z118" s="18">
        <v>0</v>
      </c>
      <c r="AA118" s="18">
        <v>323.95</v>
      </c>
      <c r="AB118" s="18">
        <v>0</v>
      </c>
      <c r="AC118" s="18">
        <v>2348.62</v>
      </c>
    </row>
    <row r="119" spans="1:29" x14ac:dyDescent="0.2">
      <c r="A119" s="13" t="s">
        <v>3819</v>
      </c>
      <c r="B119" s="13" t="s">
        <v>108</v>
      </c>
      <c r="C119" s="14" t="s">
        <v>43</v>
      </c>
      <c r="D119" s="13" t="s">
        <v>811</v>
      </c>
      <c r="E119" s="13" t="s">
        <v>3820</v>
      </c>
      <c r="F119" s="13" t="s">
        <v>3821</v>
      </c>
      <c r="G119" s="13" t="s">
        <v>3822</v>
      </c>
      <c r="H119" s="13" t="s">
        <v>3823</v>
      </c>
      <c r="I119" s="13" t="str">
        <f t="shared" si="8"/>
        <v>08-2024</v>
      </c>
      <c r="J119" s="13" t="str">
        <f t="shared" si="9"/>
        <v>2024</v>
      </c>
      <c r="K119" s="229" t="s">
        <v>2474</v>
      </c>
      <c r="L119" s="13" t="s">
        <v>35</v>
      </c>
      <c r="M119" s="13" t="s">
        <v>36</v>
      </c>
      <c r="N119" s="13" t="s">
        <v>813</v>
      </c>
      <c r="O119" s="13" t="s">
        <v>822</v>
      </c>
      <c r="P119" s="13" t="s">
        <v>51</v>
      </c>
      <c r="Q119" s="13" t="s">
        <v>52</v>
      </c>
      <c r="R119" s="13" t="s">
        <v>45</v>
      </c>
      <c r="S119" s="13" t="s">
        <v>39</v>
      </c>
      <c r="T119" s="15">
        <v>1</v>
      </c>
      <c r="U119" s="13" t="s">
        <v>3858</v>
      </c>
      <c r="V119" s="16" t="s">
        <v>3144</v>
      </c>
      <c r="W119" s="17">
        <v>2599</v>
      </c>
      <c r="X119" s="18">
        <v>2599</v>
      </c>
      <c r="Y119" s="18">
        <v>0</v>
      </c>
      <c r="Z119" s="18">
        <v>0</v>
      </c>
      <c r="AA119" s="18">
        <v>415.84</v>
      </c>
      <c r="AB119" s="18">
        <v>0</v>
      </c>
      <c r="AC119" s="18">
        <v>3014.84</v>
      </c>
    </row>
    <row r="120" spans="1:29" x14ac:dyDescent="0.2">
      <c r="A120" s="13" t="s">
        <v>3824</v>
      </c>
      <c r="B120" s="13" t="s">
        <v>108</v>
      </c>
      <c r="C120" s="14" t="s">
        <v>43</v>
      </c>
      <c r="D120" s="13" t="s">
        <v>811</v>
      </c>
      <c r="E120" s="13" t="s">
        <v>3825</v>
      </c>
      <c r="F120" s="13" t="s">
        <v>3826</v>
      </c>
      <c r="G120" s="13" t="s">
        <v>3827</v>
      </c>
      <c r="H120" s="13" t="s">
        <v>3828</v>
      </c>
      <c r="I120" s="13" t="str">
        <f t="shared" si="8"/>
        <v>08-2024</v>
      </c>
      <c r="J120" s="13" t="str">
        <f t="shared" si="9"/>
        <v>2024</v>
      </c>
      <c r="K120" s="229" t="s">
        <v>2474</v>
      </c>
      <c r="L120" s="13" t="s">
        <v>35</v>
      </c>
      <c r="M120" s="13" t="s">
        <v>36</v>
      </c>
      <c r="N120" s="13" t="s">
        <v>813</v>
      </c>
      <c r="O120" s="13" t="s">
        <v>822</v>
      </c>
      <c r="P120" s="13" t="s">
        <v>51</v>
      </c>
      <c r="Q120" s="13" t="s">
        <v>52</v>
      </c>
      <c r="R120" s="13" t="s">
        <v>45</v>
      </c>
      <c r="S120" s="13" t="s">
        <v>39</v>
      </c>
      <c r="T120" s="15">
        <v>1</v>
      </c>
      <c r="U120" s="13" t="s">
        <v>3859</v>
      </c>
      <c r="V120" s="16" t="s">
        <v>53</v>
      </c>
      <c r="W120" s="17">
        <v>10000</v>
      </c>
      <c r="X120" s="18">
        <v>10000</v>
      </c>
      <c r="Y120" s="18">
        <v>0</v>
      </c>
      <c r="Z120" s="18">
        <v>0</v>
      </c>
      <c r="AA120" s="18">
        <v>1600</v>
      </c>
      <c r="AB120" s="18">
        <v>0</v>
      </c>
      <c r="AC120" s="18">
        <v>11600</v>
      </c>
    </row>
    <row r="121" spans="1:29" x14ac:dyDescent="0.2">
      <c r="A121" s="13" t="s">
        <v>3829</v>
      </c>
      <c r="B121" s="13" t="s">
        <v>108</v>
      </c>
      <c r="C121" s="14" t="s">
        <v>43</v>
      </c>
      <c r="D121" s="13" t="s">
        <v>811</v>
      </c>
      <c r="E121" s="13" t="s">
        <v>3830</v>
      </c>
      <c r="F121" s="13" t="s">
        <v>3831</v>
      </c>
      <c r="G121" s="13" t="s">
        <v>3832</v>
      </c>
      <c r="H121" s="13" t="s">
        <v>3833</v>
      </c>
      <c r="I121" s="13" t="str">
        <f t="shared" si="8"/>
        <v>08-2024</v>
      </c>
      <c r="J121" s="13" t="str">
        <f t="shared" si="9"/>
        <v>2024</v>
      </c>
      <c r="K121" s="229" t="s">
        <v>2475</v>
      </c>
      <c r="L121" s="13" t="s">
        <v>35</v>
      </c>
      <c r="M121" s="13" t="s">
        <v>36</v>
      </c>
      <c r="N121" s="13" t="s">
        <v>918</v>
      </c>
      <c r="O121" s="13" t="s">
        <v>919</v>
      </c>
      <c r="P121" s="13" t="s">
        <v>44</v>
      </c>
      <c r="Q121" s="13" t="s">
        <v>37</v>
      </c>
      <c r="R121" s="13" t="s">
        <v>45</v>
      </c>
      <c r="S121" s="13" t="s">
        <v>39</v>
      </c>
      <c r="T121" s="15">
        <v>1</v>
      </c>
      <c r="U121" s="13" t="s">
        <v>3860</v>
      </c>
      <c r="V121" s="16" t="s">
        <v>53</v>
      </c>
      <c r="W121" s="17">
        <v>10000</v>
      </c>
      <c r="X121" s="18">
        <v>10000</v>
      </c>
      <c r="Y121" s="18">
        <v>0</v>
      </c>
      <c r="Z121" s="18">
        <v>0</v>
      </c>
      <c r="AA121" s="18">
        <v>1600</v>
      </c>
      <c r="AB121" s="18">
        <v>0</v>
      </c>
      <c r="AC121" s="18">
        <v>11600</v>
      </c>
    </row>
    <row r="122" spans="1:29" x14ac:dyDescent="0.2">
      <c r="A122" s="13" t="s">
        <v>3834</v>
      </c>
      <c r="B122" s="13" t="s">
        <v>108</v>
      </c>
      <c r="C122" s="14" t="s">
        <v>43</v>
      </c>
      <c r="D122" s="13" t="s">
        <v>811</v>
      </c>
      <c r="E122" s="13" t="s">
        <v>3835</v>
      </c>
      <c r="F122" s="13" t="s">
        <v>3836</v>
      </c>
      <c r="G122" s="13" t="s">
        <v>3837</v>
      </c>
      <c r="H122" s="13" t="s">
        <v>3838</v>
      </c>
      <c r="I122" s="13" t="str">
        <f t="shared" si="8"/>
        <v>08-2024</v>
      </c>
      <c r="J122" s="13" t="str">
        <f t="shared" si="9"/>
        <v>2024</v>
      </c>
      <c r="K122" s="229" t="s">
        <v>2475</v>
      </c>
      <c r="L122" s="13" t="s">
        <v>35</v>
      </c>
      <c r="M122" s="13" t="s">
        <v>36</v>
      </c>
      <c r="N122" s="13" t="s">
        <v>918</v>
      </c>
      <c r="O122" s="13" t="s">
        <v>919</v>
      </c>
      <c r="P122" s="13" t="s">
        <v>44</v>
      </c>
      <c r="Q122" s="13" t="s">
        <v>37</v>
      </c>
      <c r="R122" s="13" t="s">
        <v>45</v>
      </c>
      <c r="S122" s="13" t="s">
        <v>39</v>
      </c>
      <c r="T122" s="15">
        <v>1</v>
      </c>
      <c r="U122" s="13" t="s">
        <v>3861</v>
      </c>
      <c r="V122" s="16" t="s">
        <v>50</v>
      </c>
      <c r="W122" s="17">
        <v>15000</v>
      </c>
      <c r="X122" s="18">
        <v>15000</v>
      </c>
      <c r="Y122" s="18">
        <v>0</v>
      </c>
      <c r="Z122" s="18">
        <v>0</v>
      </c>
      <c r="AA122" s="18">
        <v>2400</v>
      </c>
      <c r="AB122" s="18">
        <v>0</v>
      </c>
      <c r="AC122" s="18">
        <v>17400</v>
      </c>
    </row>
    <row r="123" spans="1:29" x14ac:dyDescent="0.2">
      <c r="A123" s="13" t="s">
        <v>3839</v>
      </c>
      <c r="B123" s="13" t="s">
        <v>108</v>
      </c>
      <c r="C123" s="14" t="s">
        <v>43</v>
      </c>
      <c r="D123" s="13" t="s">
        <v>811</v>
      </c>
      <c r="E123" s="13" t="s">
        <v>3840</v>
      </c>
      <c r="F123" s="13" t="s">
        <v>3841</v>
      </c>
      <c r="G123" s="13" t="s">
        <v>3842</v>
      </c>
      <c r="H123" s="13" t="s">
        <v>3843</v>
      </c>
      <c r="I123" s="13" t="str">
        <f t="shared" si="8"/>
        <v>08-2024</v>
      </c>
      <c r="J123" s="13" t="str">
        <f t="shared" si="9"/>
        <v>2024</v>
      </c>
      <c r="K123" s="229" t="s">
        <v>2475</v>
      </c>
      <c r="L123" s="13" t="s">
        <v>35</v>
      </c>
      <c r="M123" s="13" t="s">
        <v>36</v>
      </c>
      <c r="N123" s="13" t="s">
        <v>918</v>
      </c>
      <c r="O123" s="13" t="s">
        <v>919</v>
      </c>
      <c r="P123" s="13" t="s">
        <v>44</v>
      </c>
      <c r="Q123" s="13" t="s">
        <v>37</v>
      </c>
      <c r="R123" s="13" t="s">
        <v>45</v>
      </c>
      <c r="S123" s="13" t="s">
        <v>39</v>
      </c>
      <c r="T123" s="15">
        <v>1</v>
      </c>
      <c r="U123" s="13" t="s">
        <v>3862</v>
      </c>
      <c r="V123" s="16" t="s">
        <v>2258</v>
      </c>
      <c r="W123" s="17">
        <v>12000</v>
      </c>
      <c r="X123" s="18">
        <v>12000</v>
      </c>
      <c r="Y123" s="18">
        <v>0</v>
      </c>
      <c r="Z123" s="18">
        <v>0</v>
      </c>
      <c r="AA123" s="18">
        <v>1920</v>
      </c>
      <c r="AB123" s="18">
        <v>0</v>
      </c>
      <c r="AC123" s="18">
        <v>13920</v>
      </c>
    </row>
    <row r="124" spans="1:29" x14ac:dyDescent="0.2">
      <c r="A124" s="13" t="s">
        <v>3844</v>
      </c>
      <c r="B124" s="13" t="s">
        <v>108</v>
      </c>
      <c r="C124" s="14" t="s">
        <v>761</v>
      </c>
      <c r="D124" s="13" t="s">
        <v>815</v>
      </c>
      <c r="E124" s="13" t="s">
        <v>3845</v>
      </c>
      <c r="F124" s="13" t="s">
        <v>3846</v>
      </c>
      <c r="G124" s="13" t="s">
        <v>3847</v>
      </c>
      <c r="H124" s="13" t="s">
        <v>3848</v>
      </c>
      <c r="I124" s="13" t="str">
        <f t="shared" si="8"/>
        <v>08-2024</v>
      </c>
      <c r="J124" s="13" t="str">
        <f t="shared" si="9"/>
        <v>2024</v>
      </c>
      <c r="K124" s="229" t="s">
        <v>2474</v>
      </c>
      <c r="L124" s="13" t="s">
        <v>35</v>
      </c>
      <c r="M124" s="13" t="s">
        <v>36</v>
      </c>
      <c r="N124" s="13" t="s">
        <v>3863</v>
      </c>
      <c r="O124" s="13" t="s">
        <v>3864</v>
      </c>
      <c r="P124" s="13" t="s">
        <v>34</v>
      </c>
      <c r="Q124" s="13" t="s">
        <v>34</v>
      </c>
      <c r="R124" s="13" t="s">
        <v>766</v>
      </c>
      <c r="S124" s="13" t="s">
        <v>767</v>
      </c>
      <c r="T124" s="15">
        <v>0</v>
      </c>
      <c r="U124" s="13" t="s">
        <v>768</v>
      </c>
      <c r="V124" s="16" t="s">
        <v>769</v>
      </c>
      <c r="W124" s="17">
        <v>0</v>
      </c>
      <c r="X124" s="18">
        <v>0</v>
      </c>
      <c r="Y124" s="18">
        <v>0</v>
      </c>
      <c r="Z124" s="18">
        <v>0</v>
      </c>
      <c r="AA124" s="18">
        <v>0</v>
      </c>
      <c r="AB124" s="18">
        <v>0</v>
      </c>
      <c r="AC124" s="18">
        <v>0</v>
      </c>
    </row>
    <row r="125" spans="1:29" x14ac:dyDescent="0.2">
      <c r="A125" s="13" t="s">
        <v>3849</v>
      </c>
      <c r="B125" s="13" t="s">
        <v>108</v>
      </c>
      <c r="C125" s="14" t="s">
        <v>761</v>
      </c>
      <c r="D125" s="13" t="s">
        <v>815</v>
      </c>
      <c r="E125" s="13" t="s">
        <v>3850</v>
      </c>
      <c r="F125" s="13" t="s">
        <v>3851</v>
      </c>
      <c r="G125" s="13" t="s">
        <v>3852</v>
      </c>
      <c r="H125" s="13" t="s">
        <v>3853</v>
      </c>
      <c r="I125" s="13" t="str">
        <f t="shared" si="8"/>
        <v>08-2024</v>
      </c>
      <c r="J125" s="13" t="str">
        <f t="shared" si="9"/>
        <v>2024</v>
      </c>
      <c r="K125" s="229" t="s">
        <v>2474</v>
      </c>
      <c r="L125" s="13" t="s">
        <v>35</v>
      </c>
      <c r="M125" s="13" t="s">
        <v>36</v>
      </c>
      <c r="N125" s="13" t="s">
        <v>813</v>
      </c>
      <c r="O125" s="13" t="s">
        <v>822</v>
      </c>
      <c r="P125" s="13" t="s">
        <v>34</v>
      </c>
      <c r="Q125" s="13" t="s">
        <v>34</v>
      </c>
      <c r="R125" s="13" t="s">
        <v>766</v>
      </c>
      <c r="S125" s="13" t="s">
        <v>767</v>
      </c>
      <c r="T125" s="15">
        <v>0</v>
      </c>
      <c r="U125" s="13" t="s">
        <v>768</v>
      </c>
      <c r="V125" s="16" t="s">
        <v>769</v>
      </c>
      <c r="W125" s="17">
        <v>0</v>
      </c>
      <c r="X125" s="18">
        <v>0</v>
      </c>
      <c r="Y125" s="18">
        <v>0</v>
      </c>
      <c r="Z125" s="18">
        <v>0</v>
      </c>
      <c r="AA125" s="18">
        <v>0</v>
      </c>
      <c r="AB125" s="18">
        <v>0</v>
      </c>
      <c r="AC125" s="18">
        <v>0</v>
      </c>
    </row>
    <row r="126" spans="1:29" x14ac:dyDescent="0.2">
      <c r="A126" s="13" t="s">
        <v>4254</v>
      </c>
      <c r="B126" s="13" t="s">
        <v>108</v>
      </c>
      <c r="C126" s="14" t="s">
        <v>43</v>
      </c>
      <c r="D126" s="13" t="s">
        <v>811</v>
      </c>
      <c r="E126" s="13" t="s">
        <v>4255</v>
      </c>
      <c r="F126" s="13" t="s">
        <v>4256</v>
      </c>
      <c r="G126" s="13" t="s">
        <v>4257</v>
      </c>
      <c r="H126" s="13" t="s">
        <v>4258</v>
      </c>
      <c r="I126" s="13" t="str">
        <f t="shared" si="8"/>
        <v>09-2024</v>
      </c>
      <c r="J126" s="13" t="str">
        <f t="shared" si="9"/>
        <v>2024</v>
      </c>
      <c r="K126" s="229" t="s">
        <v>2475</v>
      </c>
      <c r="L126" s="13" t="s">
        <v>35</v>
      </c>
      <c r="M126" s="13" t="s">
        <v>36</v>
      </c>
      <c r="N126" s="13" t="s">
        <v>918</v>
      </c>
      <c r="O126" s="13" t="s">
        <v>919</v>
      </c>
      <c r="P126" s="13" t="s">
        <v>44</v>
      </c>
      <c r="Q126" s="13" t="s">
        <v>37</v>
      </c>
      <c r="R126" s="13" t="s">
        <v>45</v>
      </c>
      <c r="S126" s="13" t="s">
        <v>39</v>
      </c>
      <c r="T126" s="15">
        <v>1</v>
      </c>
      <c r="U126" s="13" t="s">
        <v>4354</v>
      </c>
      <c r="V126" s="16" t="s">
        <v>53</v>
      </c>
      <c r="W126" s="17">
        <v>10000</v>
      </c>
      <c r="X126" s="18">
        <v>10000</v>
      </c>
      <c r="Y126" s="18">
        <v>0</v>
      </c>
      <c r="Z126" s="18">
        <v>0</v>
      </c>
      <c r="AA126" s="18">
        <v>1600</v>
      </c>
      <c r="AB126" s="18">
        <v>0</v>
      </c>
      <c r="AC126" s="18">
        <v>11600</v>
      </c>
    </row>
    <row r="127" spans="1:29" x14ac:dyDescent="0.2">
      <c r="A127" s="13" t="s">
        <v>4259</v>
      </c>
      <c r="B127" s="13" t="s">
        <v>108</v>
      </c>
      <c r="C127" s="14" t="s">
        <v>43</v>
      </c>
      <c r="D127" s="13" t="s">
        <v>811</v>
      </c>
      <c r="E127" s="13" t="s">
        <v>4260</v>
      </c>
      <c r="F127" s="13" t="s">
        <v>4261</v>
      </c>
      <c r="G127" s="13" t="s">
        <v>4262</v>
      </c>
      <c r="H127" s="13" t="s">
        <v>4263</v>
      </c>
      <c r="I127" s="13" t="str">
        <f t="shared" si="8"/>
        <v>09-2024</v>
      </c>
      <c r="J127" s="13" t="str">
        <f t="shared" si="9"/>
        <v>2024</v>
      </c>
      <c r="K127" s="229" t="s">
        <v>2474</v>
      </c>
      <c r="L127" s="13" t="s">
        <v>35</v>
      </c>
      <c r="M127" s="13" t="s">
        <v>36</v>
      </c>
      <c r="N127" s="13" t="s">
        <v>3863</v>
      </c>
      <c r="O127" s="13" t="s">
        <v>3864</v>
      </c>
      <c r="P127" s="13" t="s">
        <v>44</v>
      </c>
      <c r="Q127" s="13" t="s">
        <v>37</v>
      </c>
      <c r="R127" s="13" t="s">
        <v>45</v>
      </c>
      <c r="S127" s="13" t="s">
        <v>39</v>
      </c>
      <c r="T127" s="15">
        <v>1</v>
      </c>
      <c r="U127" s="13" t="s">
        <v>4355</v>
      </c>
      <c r="V127" s="16" t="s">
        <v>4356</v>
      </c>
      <c r="W127" s="17">
        <v>6767.52</v>
      </c>
      <c r="X127" s="18">
        <v>6767.52</v>
      </c>
      <c r="Y127" s="18">
        <v>0</v>
      </c>
      <c r="Z127" s="18">
        <v>0</v>
      </c>
      <c r="AA127" s="18">
        <v>1082.8</v>
      </c>
      <c r="AB127" s="18">
        <v>0</v>
      </c>
      <c r="AC127" s="18">
        <v>7850.3200000000006</v>
      </c>
    </row>
    <row r="128" spans="1:29" x14ac:dyDescent="0.2">
      <c r="A128" s="13" t="s">
        <v>4264</v>
      </c>
      <c r="B128" s="13" t="s">
        <v>108</v>
      </c>
      <c r="C128" s="14" t="s">
        <v>43</v>
      </c>
      <c r="D128" s="13" t="s">
        <v>811</v>
      </c>
      <c r="E128" s="13" t="s">
        <v>4265</v>
      </c>
      <c r="F128" s="13" t="s">
        <v>4266</v>
      </c>
      <c r="G128" s="13" t="s">
        <v>4267</v>
      </c>
      <c r="H128" s="13" t="s">
        <v>4268</v>
      </c>
      <c r="I128" s="13" t="str">
        <f t="shared" si="8"/>
        <v>09-2024</v>
      </c>
      <c r="J128" s="13" t="str">
        <f t="shared" si="9"/>
        <v>2024</v>
      </c>
      <c r="K128" s="229" t="s">
        <v>2474</v>
      </c>
      <c r="L128" s="13" t="s">
        <v>35</v>
      </c>
      <c r="M128" s="13" t="s">
        <v>36</v>
      </c>
      <c r="N128" s="13" t="s">
        <v>813</v>
      </c>
      <c r="O128" s="13" t="s">
        <v>822</v>
      </c>
      <c r="P128" s="13" t="s">
        <v>51</v>
      </c>
      <c r="Q128" s="13" t="s">
        <v>52</v>
      </c>
      <c r="R128" s="13" t="s">
        <v>45</v>
      </c>
      <c r="S128" s="13" t="s">
        <v>39</v>
      </c>
      <c r="T128" s="15">
        <v>1</v>
      </c>
      <c r="U128" s="13" t="s">
        <v>4357</v>
      </c>
      <c r="V128" s="16" t="s">
        <v>4358</v>
      </c>
      <c r="W128" s="17">
        <v>1239</v>
      </c>
      <c r="X128" s="18">
        <v>1239</v>
      </c>
      <c r="Y128" s="18">
        <v>0</v>
      </c>
      <c r="Z128" s="18">
        <v>0</v>
      </c>
      <c r="AA128" s="18">
        <v>198.24</v>
      </c>
      <c r="AB128" s="18">
        <v>0</v>
      </c>
      <c r="AC128" s="18">
        <v>1437.24</v>
      </c>
    </row>
    <row r="129" spans="1:29" x14ac:dyDescent="0.2">
      <c r="A129" s="13" t="s">
        <v>4269</v>
      </c>
      <c r="B129" s="13" t="s">
        <v>108</v>
      </c>
      <c r="C129" s="14" t="s">
        <v>43</v>
      </c>
      <c r="D129" s="13" t="s">
        <v>811</v>
      </c>
      <c r="E129" s="13" t="s">
        <v>4270</v>
      </c>
      <c r="F129" s="13" t="s">
        <v>4271</v>
      </c>
      <c r="G129" s="13" t="s">
        <v>4272</v>
      </c>
      <c r="H129" s="13" t="s">
        <v>4273</v>
      </c>
      <c r="I129" s="13" t="str">
        <f t="shared" si="8"/>
        <v>09-2024</v>
      </c>
      <c r="J129" s="13" t="str">
        <f t="shared" si="9"/>
        <v>2024</v>
      </c>
      <c r="K129" s="229" t="s">
        <v>2474</v>
      </c>
      <c r="L129" s="13" t="s">
        <v>35</v>
      </c>
      <c r="M129" s="13" t="s">
        <v>36</v>
      </c>
      <c r="N129" s="13" t="s">
        <v>41</v>
      </c>
      <c r="O129" s="13" t="s">
        <v>128</v>
      </c>
      <c r="P129" s="13" t="s">
        <v>44</v>
      </c>
      <c r="Q129" s="13" t="s">
        <v>37</v>
      </c>
      <c r="R129" s="13" t="s">
        <v>45</v>
      </c>
      <c r="S129" s="13" t="s">
        <v>39</v>
      </c>
      <c r="T129" s="15">
        <v>1</v>
      </c>
      <c r="U129" s="13" t="s">
        <v>4359</v>
      </c>
      <c r="V129" s="16" t="s">
        <v>841</v>
      </c>
      <c r="W129" s="17">
        <v>5700.56</v>
      </c>
      <c r="X129" s="18">
        <v>5700.56</v>
      </c>
      <c r="Y129" s="18">
        <v>0</v>
      </c>
      <c r="Z129" s="18">
        <v>0</v>
      </c>
      <c r="AA129" s="18">
        <v>912.09</v>
      </c>
      <c r="AB129" s="18">
        <v>0</v>
      </c>
      <c r="AC129" s="18">
        <v>6612.6500000000005</v>
      </c>
    </row>
    <row r="130" spans="1:29" x14ac:dyDescent="0.2">
      <c r="A130" s="13" t="s">
        <v>4274</v>
      </c>
      <c r="B130" s="13" t="s">
        <v>108</v>
      </c>
      <c r="C130" s="14" t="s">
        <v>43</v>
      </c>
      <c r="D130" s="13" t="s">
        <v>811</v>
      </c>
      <c r="E130" s="13" t="s">
        <v>4275</v>
      </c>
      <c r="F130" s="13" t="s">
        <v>4276</v>
      </c>
      <c r="G130" s="13" t="s">
        <v>4277</v>
      </c>
      <c r="H130" s="13" t="s">
        <v>4278</v>
      </c>
      <c r="I130" s="13" t="str">
        <f t="shared" si="8"/>
        <v>09-2024</v>
      </c>
      <c r="J130" s="13" t="str">
        <f t="shared" si="9"/>
        <v>2024</v>
      </c>
      <c r="K130" s="229" t="s">
        <v>2475</v>
      </c>
      <c r="L130" s="13" t="s">
        <v>35</v>
      </c>
      <c r="M130" s="13" t="s">
        <v>36</v>
      </c>
      <c r="N130" s="13" t="s">
        <v>336</v>
      </c>
      <c r="O130" s="13" t="s">
        <v>337</v>
      </c>
      <c r="P130" s="13" t="s">
        <v>51</v>
      </c>
      <c r="Q130" s="13" t="s">
        <v>52</v>
      </c>
      <c r="R130" s="13" t="s">
        <v>45</v>
      </c>
      <c r="S130" s="13" t="s">
        <v>39</v>
      </c>
      <c r="T130" s="15">
        <v>1</v>
      </c>
      <c r="U130" s="13" t="s">
        <v>4360</v>
      </c>
      <c r="V130" s="16" t="s">
        <v>3192</v>
      </c>
      <c r="W130" s="17">
        <v>17625</v>
      </c>
      <c r="X130" s="18">
        <v>17625</v>
      </c>
      <c r="Y130" s="18">
        <v>0</v>
      </c>
      <c r="Z130" s="18">
        <v>0</v>
      </c>
      <c r="AA130" s="18">
        <v>2820</v>
      </c>
      <c r="AB130" s="18">
        <v>0</v>
      </c>
      <c r="AC130" s="18">
        <v>20445</v>
      </c>
    </row>
    <row r="131" spans="1:29" x14ac:dyDescent="0.2">
      <c r="A131" s="13" t="s">
        <v>4279</v>
      </c>
      <c r="B131" s="13" t="s">
        <v>108</v>
      </c>
      <c r="C131" s="14" t="s">
        <v>43</v>
      </c>
      <c r="D131" s="13" t="s">
        <v>811</v>
      </c>
      <c r="E131" s="13" t="s">
        <v>4280</v>
      </c>
      <c r="F131" s="13" t="s">
        <v>4281</v>
      </c>
      <c r="G131" s="13" t="s">
        <v>4282</v>
      </c>
      <c r="H131" s="13" t="s">
        <v>4283</v>
      </c>
      <c r="I131" s="13" t="str">
        <f t="shared" si="8"/>
        <v>09-2024</v>
      </c>
      <c r="J131" s="13" t="str">
        <f t="shared" si="9"/>
        <v>2024</v>
      </c>
      <c r="K131" s="229" t="s">
        <v>2474</v>
      </c>
      <c r="L131" s="13" t="s">
        <v>35</v>
      </c>
      <c r="M131" s="13" t="s">
        <v>36</v>
      </c>
      <c r="N131" s="13" t="s">
        <v>57</v>
      </c>
      <c r="O131" s="13" t="s">
        <v>135</v>
      </c>
      <c r="P131" s="13" t="s">
        <v>44</v>
      </c>
      <c r="Q131" s="13" t="s">
        <v>37</v>
      </c>
      <c r="R131" s="13" t="s">
        <v>45</v>
      </c>
      <c r="S131" s="13" t="s">
        <v>39</v>
      </c>
      <c r="T131" s="15">
        <v>1</v>
      </c>
      <c r="U131" s="13" t="s">
        <v>71</v>
      </c>
      <c r="V131" s="16" t="s">
        <v>4361</v>
      </c>
      <c r="W131" s="17">
        <v>2485.2399999999998</v>
      </c>
      <c r="X131" s="18">
        <v>2485.2399999999998</v>
      </c>
      <c r="Y131" s="18">
        <v>0</v>
      </c>
      <c r="Z131" s="18">
        <v>0</v>
      </c>
      <c r="AA131" s="18">
        <v>397.64</v>
      </c>
      <c r="AB131" s="18">
        <v>0</v>
      </c>
      <c r="AC131" s="18">
        <v>2882.8799999999997</v>
      </c>
    </row>
    <row r="132" spans="1:29" x14ac:dyDescent="0.2">
      <c r="A132" s="13" t="s">
        <v>4284</v>
      </c>
      <c r="B132" s="13" t="s">
        <v>108</v>
      </c>
      <c r="C132" s="14" t="s">
        <v>43</v>
      </c>
      <c r="D132" s="13" t="s">
        <v>811</v>
      </c>
      <c r="E132" s="13" t="s">
        <v>4285</v>
      </c>
      <c r="F132" s="13" t="s">
        <v>4286</v>
      </c>
      <c r="G132" s="13" t="s">
        <v>4287</v>
      </c>
      <c r="H132" s="13" t="s">
        <v>4288</v>
      </c>
      <c r="I132" s="13" t="str">
        <f t="shared" si="8"/>
        <v>09-2024</v>
      </c>
      <c r="J132" s="13" t="str">
        <f t="shared" si="9"/>
        <v>2024</v>
      </c>
      <c r="K132" s="229" t="s">
        <v>2475</v>
      </c>
      <c r="L132" s="13" t="s">
        <v>35</v>
      </c>
      <c r="M132" s="13" t="s">
        <v>36</v>
      </c>
      <c r="N132" s="13" t="s">
        <v>336</v>
      </c>
      <c r="O132" s="13" t="s">
        <v>337</v>
      </c>
      <c r="P132" s="13" t="s">
        <v>51</v>
      </c>
      <c r="Q132" s="13" t="s">
        <v>52</v>
      </c>
      <c r="R132" s="13" t="s">
        <v>45</v>
      </c>
      <c r="S132" s="13" t="s">
        <v>39</v>
      </c>
      <c r="T132" s="15">
        <v>1</v>
      </c>
      <c r="U132" s="13" t="s">
        <v>4362</v>
      </c>
      <c r="V132" s="16" t="s">
        <v>4363</v>
      </c>
      <c r="W132" s="17">
        <v>7980</v>
      </c>
      <c r="X132" s="18">
        <v>7980</v>
      </c>
      <c r="Y132" s="18">
        <v>0</v>
      </c>
      <c r="Z132" s="18">
        <v>0</v>
      </c>
      <c r="AA132" s="18">
        <v>1276.8</v>
      </c>
      <c r="AB132" s="18">
        <v>0</v>
      </c>
      <c r="AC132" s="18">
        <v>9256.7999999999993</v>
      </c>
    </row>
    <row r="133" spans="1:29" x14ac:dyDescent="0.2">
      <c r="A133" s="13" t="s">
        <v>4289</v>
      </c>
      <c r="B133" s="13" t="s">
        <v>108</v>
      </c>
      <c r="C133" s="14" t="s">
        <v>43</v>
      </c>
      <c r="D133" s="13" t="s">
        <v>811</v>
      </c>
      <c r="E133" s="13" t="s">
        <v>4290</v>
      </c>
      <c r="F133" s="13" t="s">
        <v>4291</v>
      </c>
      <c r="G133" s="13" t="s">
        <v>4292</v>
      </c>
      <c r="H133" s="13" t="s">
        <v>4293</v>
      </c>
      <c r="I133" s="13" t="str">
        <f t="shared" si="8"/>
        <v>09-2024</v>
      </c>
      <c r="J133" s="13" t="str">
        <f t="shared" si="9"/>
        <v>2024</v>
      </c>
      <c r="K133" s="229" t="s">
        <v>2474</v>
      </c>
      <c r="L133" s="13" t="s">
        <v>35</v>
      </c>
      <c r="M133" s="13" t="s">
        <v>36</v>
      </c>
      <c r="N133" s="13" t="s">
        <v>57</v>
      </c>
      <c r="O133" s="13" t="s">
        <v>135</v>
      </c>
      <c r="P133" s="13" t="s">
        <v>44</v>
      </c>
      <c r="Q133" s="13" t="s">
        <v>37</v>
      </c>
      <c r="R133" s="13" t="s">
        <v>45</v>
      </c>
      <c r="S133" s="13" t="s">
        <v>39</v>
      </c>
      <c r="T133" s="15">
        <v>1</v>
      </c>
      <c r="U133" s="13" t="s">
        <v>71</v>
      </c>
      <c r="V133" s="16" t="s">
        <v>4364</v>
      </c>
      <c r="W133" s="17">
        <v>445.68</v>
      </c>
      <c r="X133" s="18">
        <v>445.68</v>
      </c>
      <c r="Y133" s="18">
        <v>0</v>
      </c>
      <c r="Z133" s="18">
        <v>0</v>
      </c>
      <c r="AA133" s="18">
        <v>71.31</v>
      </c>
      <c r="AB133" s="18">
        <v>0</v>
      </c>
      <c r="AC133" s="18">
        <v>516.99</v>
      </c>
    </row>
    <row r="134" spans="1:29" x14ac:dyDescent="0.2">
      <c r="A134" s="13" t="s">
        <v>4294</v>
      </c>
      <c r="B134" s="13" t="s">
        <v>108</v>
      </c>
      <c r="C134" s="14" t="s">
        <v>43</v>
      </c>
      <c r="D134" s="13" t="s">
        <v>811</v>
      </c>
      <c r="E134" s="13" t="s">
        <v>4295</v>
      </c>
      <c r="F134" s="13" t="s">
        <v>4296</v>
      </c>
      <c r="G134" s="13" t="s">
        <v>4297</v>
      </c>
      <c r="H134" s="13" t="s">
        <v>4298</v>
      </c>
      <c r="I134" s="13" t="str">
        <f t="shared" si="8"/>
        <v>09-2024</v>
      </c>
      <c r="J134" s="13" t="str">
        <f t="shared" si="9"/>
        <v>2024</v>
      </c>
      <c r="K134" s="229" t="s">
        <v>2474</v>
      </c>
      <c r="L134" s="13" t="s">
        <v>35</v>
      </c>
      <c r="M134" s="13" t="s">
        <v>36</v>
      </c>
      <c r="N134" s="13" t="s">
        <v>813</v>
      </c>
      <c r="O134" s="13" t="s">
        <v>822</v>
      </c>
      <c r="P134" s="13" t="s">
        <v>51</v>
      </c>
      <c r="Q134" s="13" t="s">
        <v>52</v>
      </c>
      <c r="R134" s="13" t="s">
        <v>45</v>
      </c>
      <c r="S134" s="13" t="s">
        <v>39</v>
      </c>
      <c r="T134" s="15">
        <v>1</v>
      </c>
      <c r="U134" s="13" t="s">
        <v>4365</v>
      </c>
      <c r="V134" s="16" t="s">
        <v>3144</v>
      </c>
      <c r="W134" s="17">
        <v>2599</v>
      </c>
      <c r="X134" s="18">
        <v>2599</v>
      </c>
      <c r="Y134" s="18">
        <v>0</v>
      </c>
      <c r="Z134" s="18">
        <v>0</v>
      </c>
      <c r="AA134" s="18">
        <v>415.84</v>
      </c>
      <c r="AB134" s="18">
        <v>0</v>
      </c>
      <c r="AC134" s="18">
        <v>3014.84</v>
      </c>
    </row>
    <row r="135" spans="1:29" x14ac:dyDescent="0.2">
      <c r="A135" s="13" t="s">
        <v>4299</v>
      </c>
      <c r="B135" s="13" t="s">
        <v>108</v>
      </c>
      <c r="C135" s="14" t="s">
        <v>43</v>
      </c>
      <c r="D135" s="13" t="s">
        <v>811</v>
      </c>
      <c r="E135" s="13" t="s">
        <v>4300</v>
      </c>
      <c r="F135" s="13" t="s">
        <v>4301</v>
      </c>
      <c r="G135" s="13" t="s">
        <v>4302</v>
      </c>
      <c r="H135" s="13" t="s">
        <v>4303</v>
      </c>
      <c r="I135" s="13" t="str">
        <f t="shared" si="8"/>
        <v>09-2024</v>
      </c>
      <c r="J135" s="13" t="str">
        <f t="shared" si="9"/>
        <v>2024</v>
      </c>
      <c r="K135" s="229" t="s">
        <v>2475</v>
      </c>
      <c r="L135" s="13" t="s">
        <v>35</v>
      </c>
      <c r="M135" s="13" t="s">
        <v>36</v>
      </c>
      <c r="N135" s="13" t="s">
        <v>918</v>
      </c>
      <c r="O135" s="13" t="s">
        <v>919</v>
      </c>
      <c r="P135" s="13" t="s">
        <v>44</v>
      </c>
      <c r="Q135" s="13" t="s">
        <v>37</v>
      </c>
      <c r="R135" s="13" t="s">
        <v>45</v>
      </c>
      <c r="S135" s="13" t="s">
        <v>39</v>
      </c>
      <c r="T135" s="15">
        <v>1</v>
      </c>
      <c r="U135" s="13" t="s">
        <v>4366</v>
      </c>
      <c r="V135" s="16" t="s">
        <v>2258</v>
      </c>
      <c r="W135" s="17">
        <v>12000</v>
      </c>
      <c r="X135" s="18">
        <v>12000</v>
      </c>
      <c r="Y135" s="18">
        <v>0</v>
      </c>
      <c r="Z135" s="18">
        <v>0</v>
      </c>
      <c r="AA135" s="18">
        <v>1920</v>
      </c>
      <c r="AB135" s="18">
        <v>0</v>
      </c>
      <c r="AC135" s="18">
        <v>13920</v>
      </c>
    </row>
    <row r="136" spans="1:29" x14ac:dyDescent="0.2">
      <c r="A136" s="13" t="s">
        <v>4304</v>
      </c>
      <c r="B136" s="13" t="s">
        <v>108</v>
      </c>
      <c r="C136" s="14" t="s">
        <v>43</v>
      </c>
      <c r="D136" s="13" t="s">
        <v>811</v>
      </c>
      <c r="E136" s="13" t="s">
        <v>4305</v>
      </c>
      <c r="F136" s="13" t="s">
        <v>4306</v>
      </c>
      <c r="G136" s="13" t="s">
        <v>4307</v>
      </c>
      <c r="H136" s="13" t="s">
        <v>4308</v>
      </c>
      <c r="I136" s="13" t="str">
        <f t="shared" si="8"/>
        <v>09-2024</v>
      </c>
      <c r="J136" s="13" t="str">
        <f t="shared" si="9"/>
        <v>2024</v>
      </c>
      <c r="K136" s="229" t="s">
        <v>2475</v>
      </c>
      <c r="L136" s="13" t="s">
        <v>35</v>
      </c>
      <c r="M136" s="13" t="s">
        <v>36</v>
      </c>
      <c r="N136" s="13" t="s">
        <v>918</v>
      </c>
      <c r="O136" s="13" t="s">
        <v>919</v>
      </c>
      <c r="P136" s="13" t="s">
        <v>44</v>
      </c>
      <c r="Q136" s="13" t="s">
        <v>37</v>
      </c>
      <c r="R136" s="13" t="s">
        <v>45</v>
      </c>
      <c r="S136" s="13" t="s">
        <v>39</v>
      </c>
      <c r="T136" s="15">
        <v>1</v>
      </c>
      <c r="U136" s="13" t="s">
        <v>4367</v>
      </c>
      <c r="V136" s="16" t="s">
        <v>4368</v>
      </c>
      <c r="W136" s="17">
        <v>3500</v>
      </c>
      <c r="X136" s="18">
        <v>3500</v>
      </c>
      <c r="Y136" s="18">
        <v>0</v>
      </c>
      <c r="Z136" s="18">
        <v>0</v>
      </c>
      <c r="AA136" s="18">
        <v>560</v>
      </c>
      <c r="AB136" s="18">
        <v>0</v>
      </c>
      <c r="AC136" s="18">
        <v>4060</v>
      </c>
    </row>
    <row r="137" spans="1:29" x14ac:dyDescent="0.2">
      <c r="A137" s="13" t="s">
        <v>4309</v>
      </c>
      <c r="B137" s="13" t="s">
        <v>108</v>
      </c>
      <c r="C137" s="14" t="s">
        <v>43</v>
      </c>
      <c r="D137" s="13" t="s">
        <v>811</v>
      </c>
      <c r="E137" s="13" t="s">
        <v>4310</v>
      </c>
      <c r="F137" s="13" t="s">
        <v>4311</v>
      </c>
      <c r="G137" s="13" t="s">
        <v>4312</v>
      </c>
      <c r="H137" s="13" t="s">
        <v>4313</v>
      </c>
      <c r="I137" s="13" t="str">
        <f t="shared" si="8"/>
        <v>09-2024</v>
      </c>
      <c r="J137" s="13" t="str">
        <f t="shared" si="9"/>
        <v>2024</v>
      </c>
      <c r="K137" s="229" t="s">
        <v>2475</v>
      </c>
      <c r="L137" s="13" t="s">
        <v>35</v>
      </c>
      <c r="M137" s="13" t="s">
        <v>36</v>
      </c>
      <c r="N137" s="13" t="s">
        <v>918</v>
      </c>
      <c r="O137" s="13" t="s">
        <v>919</v>
      </c>
      <c r="P137" s="13" t="s">
        <v>44</v>
      </c>
      <c r="Q137" s="13" t="s">
        <v>37</v>
      </c>
      <c r="R137" s="13" t="s">
        <v>45</v>
      </c>
      <c r="S137" s="13" t="s">
        <v>39</v>
      </c>
      <c r="T137" s="15">
        <v>1</v>
      </c>
      <c r="U137" s="13" t="s">
        <v>4369</v>
      </c>
      <c r="V137" s="16" t="s">
        <v>2258</v>
      </c>
      <c r="W137" s="17">
        <v>12000</v>
      </c>
      <c r="X137" s="18">
        <v>12000</v>
      </c>
      <c r="Y137" s="18">
        <v>0</v>
      </c>
      <c r="Z137" s="18">
        <v>0</v>
      </c>
      <c r="AA137" s="18">
        <v>1920</v>
      </c>
      <c r="AB137" s="18">
        <v>0</v>
      </c>
      <c r="AC137" s="18">
        <v>13920</v>
      </c>
    </row>
    <row r="138" spans="1:29" x14ac:dyDescent="0.2">
      <c r="A138" s="13" t="s">
        <v>4314</v>
      </c>
      <c r="B138" s="13" t="s">
        <v>108</v>
      </c>
      <c r="C138" s="14" t="s">
        <v>43</v>
      </c>
      <c r="D138" s="13" t="s">
        <v>811</v>
      </c>
      <c r="E138" s="13" t="s">
        <v>4315</v>
      </c>
      <c r="F138" s="13" t="s">
        <v>4316</v>
      </c>
      <c r="G138" s="13" t="s">
        <v>4317</v>
      </c>
      <c r="H138" s="13" t="s">
        <v>4318</v>
      </c>
      <c r="I138" s="13" t="str">
        <f t="shared" si="8"/>
        <v>09-2024</v>
      </c>
      <c r="J138" s="13" t="str">
        <f t="shared" si="9"/>
        <v>2024</v>
      </c>
      <c r="K138" s="229" t="s">
        <v>2474</v>
      </c>
      <c r="L138" s="13" t="s">
        <v>35</v>
      </c>
      <c r="M138" s="13" t="s">
        <v>36</v>
      </c>
      <c r="N138" s="13" t="s">
        <v>4370</v>
      </c>
      <c r="O138" s="13" t="s">
        <v>4371</v>
      </c>
      <c r="P138" s="13" t="s">
        <v>51</v>
      </c>
      <c r="Q138" s="13" t="s">
        <v>52</v>
      </c>
      <c r="R138" s="13" t="s">
        <v>45</v>
      </c>
      <c r="S138" s="13" t="s">
        <v>39</v>
      </c>
      <c r="T138" s="15">
        <v>1</v>
      </c>
      <c r="U138" s="13" t="s">
        <v>4372</v>
      </c>
      <c r="V138" s="16" t="s">
        <v>4373</v>
      </c>
      <c r="W138" s="17">
        <v>8328</v>
      </c>
      <c r="X138" s="18">
        <v>8328</v>
      </c>
      <c r="Y138" s="18">
        <v>366.4</v>
      </c>
      <c r="Z138" s="18">
        <v>0</v>
      </c>
      <c r="AA138" s="18">
        <v>1273.8599999999999</v>
      </c>
      <c r="AB138" s="18">
        <v>0</v>
      </c>
      <c r="AC138" s="18">
        <v>9235.4600000000009</v>
      </c>
    </row>
    <row r="139" spans="1:29" x14ac:dyDescent="0.2">
      <c r="A139" s="13" t="s">
        <v>4319</v>
      </c>
      <c r="B139" s="13" t="s">
        <v>108</v>
      </c>
      <c r="C139" s="14" t="s">
        <v>43</v>
      </c>
      <c r="D139" s="13" t="s">
        <v>811</v>
      </c>
      <c r="E139" s="13" t="s">
        <v>4320</v>
      </c>
      <c r="F139" s="13" t="s">
        <v>4321</v>
      </c>
      <c r="G139" s="13" t="s">
        <v>4322</v>
      </c>
      <c r="H139" s="13" t="s">
        <v>4323</v>
      </c>
      <c r="I139" s="13" t="str">
        <f t="shared" si="8"/>
        <v>09-2024</v>
      </c>
      <c r="J139" s="13" t="str">
        <f t="shared" si="9"/>
        <v>2024</v>
      </c>
      <c r="K139" s="229" t="s">
        <v>2475</v>
      </c>
      <c r="L139" s="13" t="s">
        <v>35</v>
      </c>
      <c r="M139" s="13" t="s">
        <v>36</v>
      </c>
      <c r="N139" s="13" t="s">
        <v>918</v>
      </c>
      <c r="O139" s="13" t="s">
        <v>919</v>
      </c>
      <c r="P139" s="13" t="s">
        <v>44</v>
      </c>
      <c r="Q139" s="13" t="s">
        <v>37</v>
      </c>
      <c r="R139" s="13" t="s">
        <v>45</v>
      </c>
      <c r="S139" s="13" t="s">
        <v>39</v>
      </c>
      <c r="T139" s="15">
        <v>1</v>
      </c>
      <c r="U139" s="13" t="s">
        <v>4374</v>
      </c>
      <c r="V139" s="16" t="s">
        <v>53</v>
      </c>
      <c r="W139" s="17">
        <v>10000</v>
      </c>
      <c r="X139" s="18">
        <v>10000</v>
      </c>
      <c r="Y139" s="18">
        <v>0</v>
      </c>
      <c r="Z139" s="18">
        <v>0</v>
      </c>
      <c r="AA139" s="18">
        <v>1600</v>
      </c>
      <c r="AB139" s="18">
        <v>0</v>
      </c>
      <c r="AC139" s="18">
        <v>11600</v>
      </c>
    </row>
    <row r="140" spans="1:29" x14ac:dyDescent="0.2">
      <c r="A140" s="13" t="s">
        <v>4324</v>
      </c>
      <c r="B140" s="13" t="s">
        <v>108</v>
      </c>
      <c r="C140" s="14" t="s">
        <v>761</v>
      </c>
      <c r="D140" s="13" t="s">
        <v>815</v>
      </c>
      <c r="E140" s="13" t="s">
        <v>4325</v>
      </c>
      <c r="F140" s="13" t="s">
        <v>4326</v>
      </c>
      <c r="G140" s="13" t="s">
        <v>4327</v>
      </c>
      <c r="H140" s="13" t="s">
        <v>4328</v>
      </c>
      <c r="I140" s="13" t="str">
        <f t="shared" si="8"/>
        <v>09-2024</v>
      </c>
      <c r="J140" s="13" t="str">
        <f t="shared" si="9"/>
        <v>2024</v>
      </c>
      <c r="K140" s="229" t="s">
        <v>2474</v>
      </c>
      <c r="L140" s="13" t="s">
        <v>35</v>
      </c>
      <c r="M140" s="13" t="s">
        <v>36</v>
      </c>
      <c r="N140" s="13" t="s">
        <v>813</v>
      </c>
      <c r="O140" s="13" t="s">
        <v>822</v>
      </c>
      <c r="P140" s="13" t="s">
        <v>34</v>
      </c>
      <c r="Q140" s="13" t="s">
        <v>34</v>
      </c>
      <c r="R140" s="13" t="s">
        <v>766</v>
      </c>
      <c r="S140" s="13" t="s">
        <v>767</v>
      </c>
      <c r="T140" s="15">
        <v>0</v>
      </c>
      <c r="U140" s="13" t="s">
        <v>768</v>
      </c>
      <c r="V140" s="16" t="s">
        <v>769</v>
      </c>
      <c r="W140" s="17">
        <v>0</v>
      </c>
      <c r="X140" s="18">
        <v>0</v>
      </c>
      <c r="Y140" s="18">
        <v>0</v>
      </c>
      <c r="Z140" s="18">
        <v>0</v>
      </c>
      <c r="AA140" s="18">
        <v>0</v>
      </c>
      <c r="AB140" s="18">
        <v>0</v>
      </c>
      <c r="AC140" s="18">
        <v>0</v>
      </c>
    </row>
    <row r="141" spans="1:29" x14ac:dyDescent="0.2">
      <c r="A141" s="13" t="s">
        <v>4329</v>
      </c>
      <c r="B141" s="13" t="s">
        <v>108</v>
      </c>
      <c r="C141" s="14" t="s">
        <v>761</v>
      </c>
      <c r="D141" s="13" t="s">
        <v>815</v>
      </c>
      <c r="E141" s="13" t="s">
        <v>4330</v>
      </c>
      <c r="F141" s="13" t="s">
        <v>4331</v>
      </c>
      <c r="G141" s="13" t="s">
        <v>4332</v>
      </c>
      <c r="H141" s="13" t="s">
        <v>4333</v>
      </c>
      <c r="I141" s="13" t="str">
        <f t="shared" si="8"/>
        <v>09-2024</v>
      </c>
      <c r="J141" s="13" t="str">
        <f t="shared" si="9"/>
        <v>2024</v>
      </c>
      <c r="K141" s="229" t="s">
        <v>2474</v>
      </c>
      <c r="L141" s="13" t="s">
        <v>35</v>
      </c>
      <c r="M141" s="13" t="s">
        <v>36</v>
      </c>
      <c r="N141" s="13" t="s">
        <v>813</v>
      </c>
      <c r="O141" s="13" t="s">
        <v>822</v>
      </c>
      <c r="P141" s="13" t="s">
        <v>34</v>
      </c>
      <c r="Q141" s="13" t="s">
        <v>34</v>
      </c>
      <c r="R141" s="13" t="s">
        <v>766</v>
      </c>
      <c r="S141" s="13" t="s">
        <v>767</v>
      </c>
      <c r="T141" s="15">
        <v>0</v>
      </c>
      <c r="U141" s="13" t="s">
        <v>768</v>
      </c>
      <c r="V141" s="16" t="s">
        <v>769</v>
      </c>
      <c r="W141" s="17">
        <v>0</v>
      </c>
      <c r="X141" s="18">
        <v>0</v>
      </c>
      <c r="Y141" s="18">
        <v>0</v>
      </c>
      <c r="Z141" s="18">
        <v>0</v>
      </c>
      <c r="AA141" s="18">
        <v>0</v>
      </c>
      <c r="AB141" s="18">
        <v>0</v>
      </c>
      <c r="AC141" s="18">
        <v>0</v>
      </c>
    </row>
    <row r="142" spans="1:29" x14ac:dyDescent="0.2">
      <c r="A142" s="13" t="s">
        <v>4334</v>
      </c>
      <c r="B142" s="13" t="s">
        <v>108</v>
      </c>
      <c r="C142" s="14" t="s">
        <v>761</v>
      </c>
      <c r="D142" s="13" t="s">
        <v>815</v>
      </c>
      <c r="E142" s="13" t="s">
        <v>4335</v>
      </c>
      <c r="F142" s="13" t="s">
        <v>4336</v>
      </c>
      <c r="G142" s="13" t="s">
        <v>4337</v>
      </c>
      <c r="H142" s="13" t="s">
        <v>4338</v>
      </c>
      <c r="I142" s="13" t="str">
        <f t="shared" si="8"/>
        <v>09-2024</v>
      </c>
      <c r="J142" s="13" t="str">
        <f t="shared" si="9"/>
        <v>2024</v>
      </c>
      <c r="K142" s="229" t="s">
        <v>2475</v>
      </c>
      <c r="L142" s="13" t="s">
        <v>35</v>
      </c>
      <c r="M142" s="13" t="s">
        <v>36</v>
      </c>
      <c r="N142" s="13" t="s">
        <v>336</v>
      </c>
      <c r="O142" s="13" t="s">
        <v>337</v>
      </c>
      <c r="P142" s="13" t="s">
        <v>34</v>
      </c>
      <c r="Q142" s="13" t="s">
        <v>34</v>
      </c>
      <c r="R142" s="13" t="s">
        <v>766</v>
      </c>
      <c r="S142" s="13" t="s">
        <v>767</v>
      </c>
      <c r="T142" s="15">
        <v>0</v>
      </c>
      <c r="U142" s="13" t="s">
        <v>768</v>
      </c>
      <c r="V142" s="16" t="s">
        <v>769</v>
      </c>
      <c r="W142" s="17">
        <v>0</v>
      </c>
      <c r="X142" s="18">
        <v>0</v>
      </c>
      <c r="Y142" s="18">
        <v>0</v>
      </c>
      <c r="Z142" s="18">
        <v>0</v>
      </c>
      <c r="AA142" s="18">
        <v>0</v>
      </c>
      <c r="AB142" s="18">
        <v>0</v>
      </c>
      <c r="AC142" s="18">
        <v>0</v>
      </c>
    </row>
    <row r="143" spans="1:29" x14ac:dyDescent="0.2">
      <c r="A143" s="13" t="s">
        <v>4339</v>
      </c>
      <c r="B143" s="13" t="s">
        <v>108</v>
      </c>
      <c r="C143" s="14" t="s">
        <v>761</v>
      </c>
      <c r="D143" s="13" t="s">
        <v>815</v>
      </c>
      <c r="E143" s="13" t="s">
        <v>4340</v>
      </c>
      <c r="F143" s="13" t="s">
        <v>4341</v>
      </c>
      <c r="G143" s="13" t="s">
        <v>4342</v>
      </c>
      <c r="H143" s="13" t="s">
        <v>4343</v>
      </c>
      <c r="I143" s="13" t="str">
        <f t="shared" si="8"/>
        <v>09-2024</v>
      </c>
      <c r="J143" s="13" t="str">
        <f t="shared" si="9"/>
        <v>2024</v>
      </c>
      <c r="K143" s="229" t="s">
        <v>2475</v>
      </c>
      <c r="L143" s="13" t="s">
        <v>35</v>
      </c>
      <c r="M143" s="13" t="s">
        <v>36</v>
      </c>
      <c r="N143" s="13" t="s">
        <v>336</v>
      </c>
      <c r="O143" s="13" t="s">
        <v>337</v>
      </c>
      <c r="P143" s="13" t="s">
        <v>34</v>
      </c>
      <c r="Q143" s="13" t="s">
        <v>34</v>
      </c>
      <c r="R143" s="13" t="s">
        <v>766</v>
      </c>
      <c r="S143" s="13" t="s">
        <v>767</v>
      </c>
      <c r="T143" s="15">
        <v>0</v>
      </c>
      <c r="U143" s="13" t="s">
        <v>768</v>
      </c>
      <c r="V143" s="16" t="s">
        <v>769</v>
      </c>
      <c r="W143" s="17">
        <v>0</v>
      </c>
      <c r="X143" s="18">
        <v>0</v>
      </c>
      <c r="Y143" s="18">
        <v>0</v>
      </c>
      <c r="Z143" s="18">
        <v>0</v>
      </c>
      <c r="AA143" s="18">
        <v>0</v>
      </c>
      <c r="AB143" s="18">
        <v>0</v>
      </c>
      <c r="AC143" s="18">
        <v>0</v>
      </c>
    </row>
    <row r="144" spans="1:29" x14ac:dyDescent="0.2">
      <c r="A144" s="13" t="s">
        <v>4344</v>
      </c>
      <c r="B144" s="13" t="s">
        <v>108</v>
      </c>
      <c r="C144" s="14" t="s">
        <v>761</v>
      </c>
      <c r="D144" s="13" t="s">
        <v>815</v>
      </c>
      <c r="E144" s="13" t="s">
        <v>4345</v>
      </c>
      <c r="F144" s="13" t="s">
        <v>4346</v>
      </c>
      <c r="G144" s="13" t="s">
        <v>4347</v>
      </c>
      <c r="H144" s="13" t="s">
        <v>4348</v>
      </c>
      <c r="I144" s="13" t="str">
        <f t="shared" si="8"/>
        <v>09-2024</v>
      </c>
      <c r="J144" s="13" t="str">
        <f t="shared" si="9"/>
        <v>2024</v>
      </c>
      <c r="K144" s="229" t="s">
        <v>2474</v>
      </c>
      <c r="L144" s="13" t="s">
        <v>35</v>
      </c>
      <c r="M144" s="13" t="s">
        <v>36</v>
      </c>
      <c r="N144" s="13" t="s">
        <v>813</v>
      </c>
      <c r="O144" s="13" t="s">
        <v>822</v>
      </c>
      <c r="P144" s="13" t="s">
        <v>34</v>
      </c>
      <c r="Q144" s="13" t="s">
        <v>34</v>
      </c>
      <c r="R144" s="13" t="s">
        <v>766</v>
      </c>
      <c r="S144" s="13" t="s">
        <v>767</v>
      </c>
      <c r="T144" s="15">
        <v>0</v>
      </c>
      <c r="U144" s="13" t="s">
        <v>768</v>
      </c>
      <c r="V144" s="16" t="s">
        <v>769</v>
      </c>
      <c r="W144" s="17">
        <v>0</v>
      </c>
      <c r="X144" s="18">
        <v>0</v>
      </c>
      <c r="Y144" s="18">
        <v>0</v>
      </c>
      <c r="Z144" s="18">
        <v>0</v>
      </c>
      <c r="AA144" s="18">
        <v>0</v>
      </c>
      <c r="AB144" s="18">
        <v>0</v>
      </c>
      <c r="AC144" s="18">
        <v>0</v>
      </c>
    </row>
    <row r="145" spans="1:29" x14ac:dyDescent="0.2">
      <c r="A145" s="13" t="s">
        <v>4349</v>
      </c>
      <c r="B145" s="13" t="s">
        <v>108</v>
      </c>
      <c r="C145" s="14" t="s">
        <v>761</v>
      </c>
      <c r="D145" s="13" t="s">
        <v>815</v>
      </c>
      <c r="E145" s="13" t="s">
        <v>4350</v>
      </c>
      <c r="F145" s="13" t="s">
        <v>4351</v>
      </c>
      <c r="G145" s="13" t="s">
        <v>4352</v>
      </c>
      <c r="H145" s="13" t="s">
        <v>4353</v>
      </c>
      <c r="I145" s="13" t="str">
        <f t="shared" si="8"/>
        <v>09-2024</v>
      </c>
      <c r="J145" s="13" t="str">
        <f t="shared" si="9"/>
        <v>2024</v>
      </c>
      <c r="K145" s="229" t="s">
        <v>2474</v>
      </c>
      <c r="L145" s="13" t="s">
        <v>35</v>
      </c>
      <c r="M145" s="13" t="s">
        <v>36</v>
      </c>
      <c r="N145" s="13" t="s">
        <v>3162</v>
      </c>
      <c r="O145" s="13" t="s">
        <v>3163</v>
      </c>
      <c r="P145" s="13" t="s">
        <v>34</v>
      </c>
      <c r="Q145" s="13" t="s">
        <v>34</v>
      </c>
      <c r="R145" s="13" t="s">
        <v>766</v>
      </c>
      <c r="S145" s="13" t="s">
        <v>767</v>
      </c>
      <c r="T145" s="15">
        <v>0</v>
      </c>
      <c r="U145" s="13" t="s">
        <v>768</v>
      </c>
      <c r="V145" s="16" t="s">
        <v>769</v>
      </c>
      <c r="W145" s="17">
        <v>0</v>
      </c>
      <c r="X145" s="18">
        <v>0</v>
      </c>
      <c r="Y145" s="18">
        <v>0</v>
      </c>
      <c r="Z145" s="18">
        <v>0</v>
      </c>
      <c r="AA145" s="18">
        <v>0</v>
      </c>
      <c r="AB145" s="18">
        <v>0</v>
      </c>
      <c r="AC145" s="18">
        <v>0</v>
      </c>
    </row>
    <row r="146" spans="1:29" x14ac:dyDescent="0.2">
      <c r="A146" s="13" t="s">
        <v>5380</v>
      </c>
      <c r="B146" s="13" t="s">
        <v>108</v>
      </c>
      <c r="C146" s="14" t="s">
        <v>43</v>
      </c>
      <c r="D146" s="13" t="s">
        <v>811</v>
      </c>
      <c r="E146" s="13" t="s">
        <v>5381</v>
      </c>
      <c r="F146" s="13" t="s">
        <v>5382</v>
      </c>
      <c r="G146" s="13" t="s">
        <v>5383</v>
      </c>
      <c r="H146" s="13" t="s">
        <v>5384</v>
      </c>
      <c r="I146" s="13" t="str">
        <f t="shared" si="8"/>
        <v>10-2024</v>
      </c>
      <c r="J146" s="13" t="str">
        <f t="shared" si="9"/>
        <v>2024</v>
      </c>
      <c r="K146" s="229" t="s">
        <v>2475</v>
      </c>
      <c r="L146" s="13" t="s">
        <v>35</v>
      </c>
      <c r="M146" s="13" t="s">
        <v>36</v>
      </c>
      <c r="N146" s="13" t="s">
        <v>918</v>
      </c>
      <c r="O146" s="13" t="s">
        <v>919</v>
      </c>
      <c r="P146" s="13" t="s">
        <v>44</v>
      </c>
      <c r="Q146" s="13" t="s">
        <v>37</v>
      </c>
      <c r="R146" s="13" t="s">
        <v>45</v>
      </c>
      <c r="S146" s="13" t="s">
        <v>39</v>
      </c>
      <c r="T146" s="15">
        <v>1</v>
      </c>
      <c r="U146" s="13" t="s">
        <v>5450</v>
      </c>
      <c r="V146" s="16" t="s">
        <v>2343</v>
      </c>
      <c r="W146" s="17">
        <v>11000</v>
      </c>
      <c r="X146" s="18">
        <v>11000</v>
      </c>
      <c r="Y146" s="18">
        <v>0</v>
      </c>
      <c r="Z146" s="18">
        <v>0</v>
      </c>
      <c r="AA146" s="18">
        <v>1760</v>
      </c>
      <c r="AB146" s="18">
        <v>0</v>
      </c>
      <c r="AC146" s="18">
        <v>12760</v>
      </c>
    </row>
    <row r="147" spans="1:29" x14ac:dyDescent="0.2">
      <c r="A147" s="13" t="s">
        <v>5385</v>
      </c>
      <c r="B147" s="13" t="s">
        <v>108</v>
      </c>
      <c r="C147" s="14" t="s">
        <v>43</v>
      </c>
      <c r="D147" s="13" t="s">
        <v>811</v>
      </c>
      <c r="E147" s="13" t="s">
        <v>5386</v>
      </c>
      <c r="F147" s="13" t="s">
        <v>5387</v>
      </c>
      <c r="G147" s="13" t="s">
        <v>5388</v>
      </c>
      <c r="H147" s="13" t="s">
        <v>5389</v>
      </c>
      <c r="I147" s="13" t="str">
        <f t="shared" si="8"/>
        <v>10-2024</v>
      </c>
      <c r="J147" s="13" t="str">
        <f t="shared" si="9"/>
        <v>2024</v>
      </c>
      <c r="K147" s="229" t="s">
        <v>2474</v>
      </c>
      <c r="L147" s="13" t="s">
        <v>35</v>
      </c>
      <c r="M147" s="13" t="s">
        <v>36</v>
      </c>
      <c r="N147" s="13" t="s">
        <v>57</v>
      </c>
      <c r="O147" s="13" t="s">
        <v>135</v>
      </c>
      <c r="P147" s="13" t="s">
        <v>44</v>
      </c>
      <c r="Q147" s="13" t="s">
        <v>37</v>
      </c>
      <c r="R147" s="13" t="s">
        <v>45</v>
      </c>
      <c r="S147" s="13" t="s">
        <v>39</v>
      </c>
      <c r="T147" s="15">
        <v>1</v>
      </c>
      <c r="U147" s="13" t="s">
        <v>71</v>
      </c>
      <c r="V147" s="16" t="s">
        <v>5451</v>
      </c>
      <c r="W147" s="17">
        <v>2462.66</v>
      </c>
      <c r="X147" s="18">
        <v>2462.66</v>
      </c>
      <c r="Y147" s="18">
        <v>0</v>
      </c>
      <c r="Z147" s="18">
        <v>0</v>
      </c>
      <c r="AA147" s="18">
        <v>394.03</v>
      </c>
      <c r="AB147" s="18">
        <v>0</v>
      </c>
      <c r="AC147" s="18">
        <v>2856.6899999999996</v>
      </c>
    </row>
    <row r="148" spans="1:29" x14ac:dyDescent="0.2">
      <c r="A148" s="13" t="s">
        <v>5390</v>
      </c>
      <c r="B148" s="13" t="s">
        <v>108</v>
      </c>
      <c r="C148" s="14" t="s">
        <v>43</v>
      </c>
      <c r="D148" s="13" t="s">
        <v>811</v>
      </c>
      <c r="E148" s="13" t="s">
        <v>5391</v>
      </c>
      <c r="F148" s="13" t="s">
        <v>5392</v>
      </c>
      <c r="G148" s="13" t="s">
        <v>5393</v>
      </c>
      <c r="H148" s="13" t="s">
        <v>5394</v>
      </c>
      <c r="I148" s="13" t="str">
        <f t="shared" si="8"/>
        <v>10-2024</v>
      </c>
      <c r="J148" s="13" t="str">
        <f t="shared" si="9"/>
        <v>2024</v>
      </c>
      <c r="K148" s="229" t="s">
        <v>2474</v>
      </c>
      <c r="L148" s="13" t="s">
        <v>35</v>
      </c>
      <c r="M148" s="13" t="s">
        <v>36</v>
      </c>
      <c r="N148" s="13" t="s">
        <v>41</v>
      </c>
      <c r="O148" s="13" t="s">
        <v>128</v>
      </c>
      <c r="P148" s="13" t="s">
        <v>44</v>
      </c>
      <c r="Q148" s="13" t="s">
        <v>37</v>
      </c>
      <c r="R148" s="13" t="s">
        <v>45</v>
      </c>
      <c r="S148" s="13" t="s">
        <v>39</v>
      </c>
      <c r="T148" s="15">
        <v>1</v>
      </c>
      <c r="U148" s="13" t="s">
        <v>5452</v>
      </c>
      <c r="V148" s="16" t="s">
        <v>841</v>
      </c>
      <c r="W148" s="17">
        <v>5700.56</v>
      </c>
      <c r="X148" s="18">
        <v>5700.56</v>
      </c>
      <c r="Y148" s="18">
        <v>0</v>
      </c>
      <c r="Z148" s="18">
        <v>0</v>
      </c>
      <c r="AA148" s="18">
        <v>912.09</v>
      </c>
      <c r="AB148" s="18">
        <v>0</v>
      </c>
      <c r="AC148" s="18">
        <v>6612.6500000000005</v>
      </c>
    </row>
    <row r="149" spans="1:29" x14ac:dyDescent="0.2">
      <c r="A149" s="13" t="s">
        <v>5395</v>
      </c>
      <c r="B149" s="13" t="s">
        <v>108</v>
      </c>
      <c r="C149" s="14" t="s">
        <v>43</v>
      </c>
      <c r="D149" s="13" t="s">
        <v>811</v>
      </c>
      <c r="E149" s="13" t="s">
        <v>5396</v>
      </c>
      <c r="F149" s="13" t="s">
        <v>5397</v>
      </c>
      <c r="G149" s="13" t="s">
        <v>5398</v>
      </c>
      <c r="H149" s="13" t="s">
        <v>5399</v>
      </c>
      <c r="I149" s="13" t="str">
        <f t="shared" si="8"/>
        <v>10-2024</v>
      </c>
      <c r="J149" s="13" t="str">
        <f t="shared" si="9"/>
        <v>2024</v>
      </c>
      <c r="K149" s="229" t="s">
        <v>2475</v>
      </c>
      <c r="L149" s="13" t="s">
        <v>35</v>
      </c>
      <c r="M149" s="13" t="s">
        <v>36</v>
      </c>
      <c r="N149" s="13" t="s">
        <v>918</v>
      </c>
      <c r="O149" s="13" t="s">
        <v>919</v>
      </c>
      <c r="P149" s="13" t="s">
        <v>44</v>
      </c>
      <c r="Q149" s="13" t="s">
        <v>37</v>
      </c>
      <c r="R149" s="13" t="s">
        <v>45</v>
      </c>
      <c r="S149" s="13" t="s">
        <v>39</v>
      </c>
      <c r="T149" s="15">
        <v>1</v>
      </c>
      <c r="U149" s="13" t="s">
        <v>5453</v>
      </c>
      <c r="V149" s="16" t="s">
        <v>50</v>
      </c>
      <c r="W149" s="17">
        <v>15000</v>
      </c>
      <c r="X149" s="18">
        <v>15000</v>
      </c>
      <c r="Y149" s="18">
        <v>0</v>
      </c>
      <c r="Z149" s="18">
        <v>0</v>
      </c>
      <c r="AA149" s="18">
        <v>2400</v>
      </c>
      <c r="AB149" s="18">
        <v>0</v>
      </c>
      <c r="AC149" s="18">
        <v>17400</v>
      </c>
    </row>
    <row r="150" spans="1:29" x14ac:dyDescent="0.2">
      <c r="A150" s="13" t="s">
        <v>5400</v>
      </c>
      <c r="B150" s="13" t="s">
        <v>108</v>
      </c>
      <c r="C150" s="14" t="s">
        <v>43</v>
      </c>
      <c r="D150" s="13" t="s">
        <v>811</v>
      </c>
      <c r="E150" s="13" t="s">
        <v>5401</v>
      </c>
      <c r="F150" s="13" t="s">
        <v>5402</v>
      </c>
      <c r="G150" s="13" t="s">
        <v>5403</v>
      </c>
      <c r="H150" s="13" t="s">
        <v>5404</v>
      </c>
      <c r="I150" s="13" t="str">
        <f t="shared" si="8"/>
        <v>10-2024</v>
      </c>
      <c r="J150" s="13" t="str">
        <f t="shared" si="9"/>
        <v>2024</v>
      </c>
      <c r="K150" s="229" t="s">
        <v>2475</v>
      </c>
      <c r="L150" s="13" t="s">
        <v>35</v>
      </c>
      <c r="M150" s="13" t="s">
        <v>36</v>
      </c>
      <c r="N150" s="13" t="s">
        <v>918</v>
      </c>
      <c r="O150" s="13" t="s">
        <v>919</v>
      </c>
      <c r="P150" s="13" t="s">
        <v>44</v>
      </c>
      <c r="Q150" s="13" t="s">
        <v>37</v>
      </c>
      <c r="R150" s="13" t="s">
        <v>45</v>
      </c>
      <c r="S150" s="13" t="s">
        <v>39</v>
      </c>
      <c r="T150" s="15">
        <v>1</v>
      </c>
      <c r="U150" s="13" t="s">
        <v>5454</v>
      </c>
      <c r="V150" s="16" t="s">
        <v>2258</v>
      </c>
      <c r="W150" s="17">
        <v>12000</v>
      </c>
      <c r="X150" s="18">
        <v>12000</v>
      </c>
      <c r="Y150" s="18">
        <v>0</v>
      </c>
      <c r="Z150" s="18">
        <v>0</v>
      </c>
      <c r="AA150" s="18">
        <v>1920</v>
      </c>
      <c r="AB150" s="18">
        <v>0</v>
      </c>
      <c r="AC150" s="18">
        <v>13920</v>
      </c>
    </row>
    <row r="151" spans="1:29" x14ac:dyDescent="0.2">
      <c r="A151" s="13" t="s">
        <v>5405</v>
      </c>
      <c r="B151" s="13" t="s">
        <v>108</v>
      </c>
      <c r="C151" s="14" t="s">
        <v>43</v>
      </c>
      <c r="D151" s="13" t="s">
        <v>811</v>
      </c>
      <c r="E151" s="13" t="s">
        <v>5406</v>
      </c>
      <c r="F151" s="13" t="s">
        <v>5407</v>
      </c>
      <c r="G151" s="13" t="s">
        <v>5408</v>
      </c>
      <c r="H151" s="13" t="s">
        <v>5409</v>
      </c>
      <c r="I151" s="13" t="str">
        <f t="shared" si="8"/>
        <v>10-2024</v>
      </c>
      <c r="J151" s="13" t="str">
        <f t="shared" si="9"/>
        <v>2024</v>
      </c>
      <c r="K151" s="229" t="s">
        <v>2474</v>
      </c>
      <c r="L151" s="13" t="s">
        <v>35</v>
      </c>
      <c r="M151" s="13" t="s">
        <v>36</v>
      </c>
      <c r="N151" s="13" t="s">
        <v>5455</v>
      </c>
      <c r="O151" s="13" t="s">
        <v>5456</v>
      </c>
      <c r="P151" s="13" t="s">
        <v>51</v>
      </c>
      <c r="Q151" s="13" t="s">
        <v>52</v>
      </c>
      <c r="R151" s="13" t="s">
        <v>45</v>
      </c>
      <c r="S151" s="13" t="s">
        <v>39</v>
      </c>
      <c r="T151" s="15">
        <v>1</v>
      </c>
      <c r="U151" s="13" t="s">
        <v>5457</v>
      </c>
      <c r="V151" s="16" t="s">
        <v>2545</v>
      </c>
      <c r="W151" s="17">
        <v>525</v>
      </c>
      <c r="X151" s="18">
        <v>525</v>
      </c>
      <c r="Y151" s="18">
        <v>0</v>
      </c>
      <c r="Z151" s="18">
        <v>0</v>
      </c>
      <c r="AA151" s="18">
        <v>84</v>
      </c>
      <c r="AB151" s="18">
        <v>0</v>
      </c>
      <c r="AC151" s="18">
        <v>609</v>
      </c>
    </row>
    <row r="152" spans="1:29" x14ac:dyDescent="0.2">
      <c r="A152" s="13" t="s">
        <v>5410</v>
      </c>
      <c r="B152" s="13" t="s">
        <v>108</v>
      </c>
      <c r="C152" s="14" t="s">
        <v>43</v>
      </c>
      <c r="D152" s="13" t="s">
        <v>811</v>
      </c>
      <c r="E152" s="13" t="s">
        <v>5411</v>
      </c>
      <c r="F152" s="13" t="s">
        <v>5412</v>
      </c>
      <c r="G152" s="13" t="s">
        <v>5413</v>
      </c>
      <c r="H152" s="13" t="s">
        <v>5414</v>
      </c>
      <c r="I152" s="13" t="str">
        <f t="shared" si="8"/>
        <v>10-2024</v>
      </c>
      <c r="J152" s="13" t="str">
        <f t="shared" si="9"/>
        <v>2024</v>
      </c>
      <c r="K152" s="229" t="s">
        <v>2474</v>
      </c>
      <c r="L152" s="13" t="s">
        <v>35</v>
      </c>
      <c r="M152" s="13" t="s">
        <v>36</v>
      </c>
      <c r="N152" s="13" t="s">
        <v>813</v>
      </c>
      <c r="O152" s="13" t="s">
        <v>822</v>
      </c>
      <c r="P152" s="13" t="s">
        <v>51</v>
      </c>
      <c r="Q152" s="13" t="s">
        <v>52</v>
      </c>
      <c r="R152" s="13" t="s">
        <v>45</v>
      </c>
      <c r="S152" s="13" t="s">
        <v>39</v>
      </c>
      <c r="T152" s="15">
        <v>1</v>
      </c>
      <c r="U152" s="13" t="s">
        <v>5458</v>
      </c>
      <c r="V152" s="16" t="s">
        <v>3144</v>
      </c>
      <c r="W152" s="17">
        <v>2599</v>
      </c>
      <c r="X152" s="18">
        <v>2599</v>
      </c>
      <c r="Y152" s="18">
        <v>0</v>
      </c>
      <c r="Z152" s="18">
        <v>0</v>
      </c>
      <c r="AA152" s="18">
        <v>415.84</v>
      </c>
      <c r="AB152" s="18">
        <v>0</v>
      </c>
      <c r="AC152" s="18">
        <v>3014.84</v>
      </c>
    </row>
    <row r="153" spans="1:29" x14ac:dyDescent="0.2">
      <c r="A153" s="13" t="s">
        <v>5415</v>
      </c>
      <c r="B153" s="13" t="s">
        <v>108</v>
      </c>
      <c r="C153" s="14" t="s">
        <v>43</v>
      </c>
      <c r="D153" s="13" t="s">
        <v>811</v>
      </c>
      <c r="E153" s="13" t="s">
        <v>5416</v>
      </c>
      <c r="F153" s="13" t="s">
        <v>5417</v>
      </c>
      <c r="G153" s="13" t="s">
        <v>5418</v>
      </c>
      <c r="H153" s="13" t="s">
        <v>5419</v>
      </c>
      <c r="I153" s="13" t="str">
        <f t="shared" si="8"/>
        <v>10-2024</v>
      </c>
      <c r="J153" s="13" t="str">
        <f t="shared" si="9"/>
        <v>2024</v>
      </c>
      <c r="K153" s="229" t="s">
        <v>2475</v>
      </c>
      <c r="L153" s="13" t="s">
        <v>35</v>
      </c>
      <c r="M153" s="13" t="s">
        <v>36</v>
      </c>
      <c r="N153" s="13" t="s">
        <v>918</v>
      </c>
      <c r="O153" s="13" t="s">
        <v>919</v>
      </c>
      <c r="P153" s="13" t="s">
        <v>44</v>
      </c>
      <c r="Q153" s="13" t="s">
        <v>37</v>
      </c>
      <c r="R153" s="13" t="s">
        <v>45</v>
      </c>
      <c r="S153" s="13" t="s">
        <v>39</v>
      </c>
      <c r="T153" s="15">
        <v>1</v>
      </c>
      <c r="U153" s="13" t="s">
        <v>5459</v>
      </c>
      <c r="V153" s="16" t="s">
        <v>2258</v>
      </c>
      <c r="W153" s="17">
        <v>12000</v>
      </c>
      <c r="X153" s="18">
        <v>12000</v>
      </c>
      <c r="Y153" s="18">
        <v>0</v>
      </c>
      <c r="Z153" s="18">
        <v>0</v>
      </c>
      <c r="AA153" s="18">
        <v>1920</v>
      </c>
      <c r="AB153" s="18">
        <v>0</v>
      </c>
      <c r="AC153" s="18">
        <v>13920</v>
      </c>
    </row>
    <row r="154" spans="1:29" x14ac:dyDescent="0.2">
      <c r="A154" s="13" t="s">
        <v>5420</v>
      </c>
      <c r="B154" s="13" t="s">
        <v>108</v>
      </c>
      <c r="C154" s="14" t="s">
        <v>43</v>
      </c>
      <c r="D154" s="13" t="s">
        <v>811</v>
      </c>
      <c r="E154" s="13" t="s">
        <v>5421</v>
      </c>
      <c r="F154" s="13" t="s">
        <v>5422</v>
      </c>
      <c r="G154" s="13" t="s">
        <v>5423</v>
      </c>
      <c r="H154" s="13" t="s">
        <v>5424</v>
      </c>
      <c r="I154" s="13" t="str">
        <f t="shared" si="8"/>
        <v>10-2024</v>
      </c>
      <c r="J154" s="13" t="str">
        <f t="shared" si="9"/>
        <v>2024</v>
      </c>
      <c r="K154" s="229" t="s">
        <v>2475</v>
      </c>
      <c r="L154" s="13" t="s">
        <v>35</v>
      </c>
      <c r="M154" s="13" t="s">
        <v>36</v>
      </c>
      <c r="N154" s="13" t="s">
        <v>918</v>
      </c>
      <c r="O154" s="13" t="s">
        <v>919</v>
      </c>
      <c r="P154" s="13" t="s">
        <v>44</v>
      </c>
      <c r="Q154" s="13" t="s">
        <v>37</v>
      </c>
      <c r="R154" s="13" t="s">
        <v>45</v>
      </c>
      <c r="S154" s="13" t="s">
        <v>39</v>
      </c>
      <c r="T154" s="15">
        <v>1</v>
      </c>
      <c r="U154" s="13" t="s">
        <v>5460</v>
      </c>
      <c r="V154" s="16" t="s">
        <v>2410</v>
      </c>
      <c r="W154" s="17">
        <v>8000</v>
      </c>
      <c r="X154" s="18">
        <v>8000</v>
      </c>
      <c r="Y154" s="18">
        <v>0</v>
      </c>
      <c r="Z154" s="18">
        <v>0</v>
      </c>
      <c r="AA154" s="18">
        <v>1280</v>
      </c>
      <c r="AB154" s="18">
        <v>0</v>
      </c>
      <c r="AC154" s="18">
        <v>9280</v>
      </c>
    </row>
    <row r="155" spans="1:29" x14ac:dyDescent="0.2">
      <c r="A155" s="13" t="s">
        <v>5425</v>
      </c>
      <c r="B155" s="13" t="s">
        <v>108</v>
      </c>
      <c r="C155" s="14" t="s">
        <v>43</v>
      </c>
      <c r="D155" s="13" t="s">
        <v>811</v>
      </c>
      <c r="E155" s="13" t="s">
        <v>5426</v>
      </c>
      <c r="F155" s="13" t="s">
        <v>5427</v>
      </c>
      <c r="G155" s="13" t="s">
        <v>5428</v>
      </c>
      <c r="H155" s="13" t="s">
        <v>5429</v>
      </c>
      <c r="I155" s="13" t="str">
        <f t="shared" si="8"/>
        <v>10-2024</v>
      </c>
      <c r="J155" s="13" t="str">
        <f t="shared" si="9"/>
        <v>2024</v>
      </c>
      <c r="K155" s="229" t="s">
        <v>2475</v>
      </c>
      <c r="L155" s="13" t="s">
        <v>35</v>
      </c>
      <c r="M155" s="13" t="s">
        <v>36</v>
      </c>
      <c r="N155" s="13" t="s">
        <v>918</v>
      </c>
      <c r="O155" s="13" t="s">
        <v>919</v>
      </c>
      <c r="P155" s="13" t="s">
        <v>44</v>
      </c>
      <c r="Q155" s="13" t="s">
        <v>37</v>
      </c>
      <c r="R155" s="13" t="s">
        <v>45</v>
      </c>
      <c r="S155" s="13" t="s">
        <v>39</v>
      </c>
      <c r="T155" s="15">
        <v>1</v>
      </c>
      <c r="U155" s="13" t="s">
        <v>5461</v>
      </c>
      <c r="V155" s="16" t="s">
        <v>47</v>
      </c>
      <c r="W155" s="17">
        <v>6000</v>
      </c>
      <c r="X155" s="18">
        <v>6000</v>
      </c>
      <c r="Y155" s="18">
        <v>0</v>
      </c>
      <c r="Z155" s="18">
        <v>0</v>
      </c>
      <c r="AA155" s="18">
        <v>960</v>
      </c>
      <c r="AB155" s="18">
        <v>0</v>
      </c>
      <c r="AC155" s="18">
        <v>6960</v>
      </c>
    </row>
    <row r="156" spans="1:29" x14ac:dyDescent="0.2">
      <c r="A156" s="13" t="s">
        <v>5430</v>
      </c>
      <c r="B156" s="13" t="s">
        <v>108</v>
      </c>
      <c r="C156" s="14" t="s">
        <v>761</v>
      </c>
      <c r="D156" s="13" t="s">
        <v>815</v>
      </c>
      <c r="E156" s="13" t="s">
        <v>5431</v>
      </c>
      <c r="F156" s="13" t="s">
        <v>5432</v>
      </c>
      <c r="G156" s="13" t="s">
        <v>5433</v>
      </c>
      <c r="H156" s="13" t="s">
        <v>5434</v>
      </c>
      <c r="I156" s="13" t="str">
        <f t="shared" si="8"/>
        <v>10-2024</v>
      </c>
      <c r="J156" s="13" t="str">
        <f t="shared" si="9"/>
        <v>2024</v>
      </c>
      <c r="K156" s="229" t="s">
        <v>2474</v>
      </c>
      <c r="L156" s="13" t="s">
        <v>35</v>
      </c>
      <c r="M156" s="13" t="s">
        <v>36</v>
      </c>
      <c r="N156" s="13" t="s">
        <v>5455</v>
      </c>
      <c r="O156" s="13" t="s">
        <v>5456</v>
      </c>
      <c r="P156" s="13" t="s">
        <v>34</v>
      </c>
      <c r="Q156" s="13" t="s">
        <v>34</v>
      </c>
      <c r="R156" s="13" t="s">
        <v>766</v>
      </c>
      <c r="S156" s="13" t="s">
        <v>767</v>
      </c>
      <c r="T156" s="15">
        <v>0</v>
      </c>
      <c r="U156" s="13" t="s">
        <v>768</v>
      </c>
      <c r="V156" s="16" t="s">
        <v>769</v>
      </c>
      <c r="W156" s="17">
        <v>0</v>
      </c>
      <c r="X156" s="18">
        <v>0</v>
      </c>
      <c r="Y156" s="18">
        <v>0</v>
      </c>
      <c r="Z156" s="18">
        <v>0</v>
      </c>
      <c r="AA156" s="18">
        <v>0</v>
      </c>
      <c r="AB156" s="18">
        <v>0</v>
      </c>
      <c r="AC156" s="18">
        <v>0</v>
      </c>
    </row>
    <row r="157" spans="1:29" x14ac:dyDescent="0.2">
      <c r="A157" s="13" t="s">
        <v>5435</v>
      </c>
      <c r="B157" s="13" t="s">
        <v>108</v>
      </c>
      <c r="C157" s="14" t="s">
        <v>761</v>
      </c>
      <c r="D157" s="13" t="s">
        <v>815</v>
      </c>
      <c r="E157" s="13" t="s">
        <v>5436</v>
      </c>
      <c r="F157" s="13" t="s">
        <v>5437</v>
      </c>
      <c r="G157" s="13" t="s">
        <v>5438</v>
      </c>
      <c r="H157" s="13" t="s">
        <v>5439</v>
      </c>
      <c r="I157" s="13" t="str">
        <f t="shared" si="8"/>
        <v>10-2024</v>
      </c>
      <c r="J157" s="13" t="str">
        <f t="shared" si="9"/>
        <v>2024</v>
      </c>
      <c r="K157" s="229" t="s">
        <v>2474</v>
      </c>
      <c r="L157" s="13" t="s">
        <v>35</v>
      </c>
      <c r="M157" s="13" t="s">
        <v>36</v>
      </c>
      <c r="N157" s="13" t="s">
        <v>813</v>
      </c>
      <c r="O157" s="13" t="s">
        <v>822</v>
      </c>
      <c r="P157" s="13" t="s">
        <v>34</v>
      </c>
      <c r="Q157" s="13" t="s">
        <v>34</v>
      </c>
      <c r="R157" s="13" t="s">
        <v>766</v>
      </c>
      <c r="S157" s="13" t="s">
        <v>767</v>
      </c>
      <c r="T157" s="15">
        <v>0</v>
      </c>
      <c r="U157" s="13" t="s">
        <v>768</v>
      </c>
      <c r="V157" s="16" t="s">
        <v>769</v>
      </c>
      <c r="W157" s="17">
        <v>0</v>
      </c>
      <c r="X157" s="18">
        <v>0</v>
      </c>
      <c r="Y157" s="18">
        <v>0</v>
      </c>
      <c r="Z157" s="18">
        <v>0</v>
      </c>
      <c r="AA157" s="18">
        <v>0</v>
      </c>
      <c r="AB157" s="18">
        <v>0</v>
      </c>
      <c r="AC157" s="18">
        <v>0</v>
      </c>
    </row>
    <row r="158" spans="1:29" x14ac:dyDescent="0.2">
      <c r="A158" s="13" t="s">
        <v>5440</v>
      </c>
      <c r="B158" s="13" t="s">
        <v>108</v>
      </c>
      <c r="C158" s="14" t="s">
        <v>761</v>
      </c>
      <c r="D158" s="13" t="s">
        <v>815</v>
      </c>
      <c r="E158" s="13" t="s">
        <v>5441</v>
      </c>
      <c r="F158" s="13" t="s">
        <v>5442</v>
      </c>
      <c r="G158" s="13" t="s">
        <v>5443</v>
      </c>
      <c r="H158" s="13" t="s">
        <v>5444</v>
      </c>
      <c r="I158" s="13" t="str">
        <f t="shared" si="8"/>
        <v>10-2024</v>
      </c>
      <c r="J158" s="13" t="str">
        <f t="shared" si="9"/>
        <v>2024</v>
      </c>
      <c r="K158" s="229" t="s">
        <v>2474</v>
      </c>
      <c r="L158" s="13" t="s">
        <v>35</v>
      </c>
      <c r="M158" s="13" t="s">
        <v>36</v>
      </c>
      <c r="N158" s="13" t="s">
        <v>813</v>
      </c>
      <c r="O158" s="13" t="s">
        <v>822</v>
      </c>
      <c r="P158" s="13" t="s">
        <v>34</v>
      </c>
      <c r="Q158" s="13" t="s">
        <v>34</v>
      </c>
      <c r="R158" s="13" t="s">
        <v>766</v>
      </c>
      <c r="S158" s="13" t="s">
        <v>767</v>
      </c>
      <c r="T158" s="15">
        <v>0</v>
      </c>
      <c r="U158" s="13" t="s">
        <v>768</v>
      </c>
      <c r="V158" s="16" t="s">
        <v>769</v>
      </c>
      <c r="W158" s="17">
        <v>0</v>
      </c>
      <c r="X158" s="18">
        <v>0</v>
      </c>
      <c r="Y158" s="18">
        <v>0</v>
      </c>
      <c r="Z158" s="18">
        <v>0</v>
      </c>
      <c r="AA158" s="18">
        <v>0</v>
      </c>
      <c r="AB158" s="18">
        <v>0</v>
      </c>
      <c r="AC158" s="18">
        <v>0</v>
      </c>
    </row>
    <row r="159" spans="1:29" x14ac:dyDescent="0.2">
      <c r="A159" s="13" t="s">
        <v>5445</v>
      </c>
      <c r="B159" s="13" t="s">
        <v>108</v>
      </c>
      <c r="C159" s="14" t="s">
        <v>761</v>
      </c>
      <c r="D159" s="13" t="s">
        <v>815</v>
      </c>
      <c r="E159" s="13" t="s">
        <v>5446</v>
      </c>
      <c r="F159" s="13" t="s">
        <v>5447</v>
      </c>
      <c r="G159" s="13" t="s">
        <v>5448</v>
      </c>
      <c r="H159" s="13" t="s">
        <v>5449</v>
      </c>
      <c r="I159" s="13" t="str">
        <f t="shared" si="8"/>
        <v>10-2024</v>
      </c>
      <c r="J159" s="13" t="str">
        <f t="shared" si="9"/>
        <v>2024</v>
      </c>
      <c r="K159" s="229" t="s">
        <v>2474</v>
      </c>
      <c r="L159" s="13" t="s">
        <v>35</v>
      </c>
      <c r="M159" s="13" t="s">
        <v>36</v>
      </c>
      <c r="N159" s="13" t="s">
        <v>4370</v>
      </c>
      <c r="O159" s="13" t="s">
        <v>4371</v>
      </c>
      <c r="P159" s="13" t="s">
        <v>34</v>
      </c>
      <c r="Q159" s="13" t="s">
        <v>34</v>
      </c>
      <c r="R159" s="13" t="s">
        <v>766</v>
      </c>
      <c r="S159" s="13" t="s">
        <v>767</v>
      </c>
      <c r="T159" s="15">
        <v>0</v>
      </c>
      <c r="U159" s="13" t="s">
        <v>768</v>
      </c>
      <c r="V159" s="16" t="s">
        <v>769</v>
      </c>
      <c r="W159" s="17">
        <v>0</v>
      </c>
      <c r="X159" s="18">
        <v>0</v>
      </c>
      <c r="Y159" s="18">
        <v>0</v>
      </c>
      <c r="Z159" s="18">
        <v>0</v>
      </c>
      <c r="AA159" s="18">
        <v>0</v>
      </c>
      <c r="AB159" s="18">
        <v>0</v>
      </c>
      <c r="AC159" s="18">
        <v>0</v>
      </c>
    </row>
    <row r="160" spans="1:29" x14ac:dyDescent="0.2">
      <c r="A160" s="13" t="s">
        <v>5470</v>
      </c>
      <c r="B160" s="13" t="s">
        <v>108</v>
      </c>
      <c r="C160" s="14" t="s">
        <v>43</v>
      </c>
      <c r="D160" s="13" t="s">
        <v>811</v>
      </c>
      <c r="E160" s="13" t="s">
        <v>5471</v>
      </c>
      <c r="F160" s="13" t="s">
        <v>5472</v>
      </c>
      <c r="G160" s="13" t="s">
        <v>5473</v>
      </c>
      <c r="H160" s="13" t="s">
        <v>5474</v>
      </c>
      <c r="I160" s="13" t="str">
        <f t="shared" si="8"/>
        <v>11-2024</v>
      </c>
      <c r="J160" s="13" t="str">
        <f t="shared" si="9"/>
        <v>2024</v>
      </c>
      <c r="K160" s="229" t="s">
        <v>2475</v>
      </c>
      <c r="L160" s="13" t="s">
        <v>35</v>
      </c>
      <c r="M160" s="13" t="s">
        <v>36</v>
      </c>
      <c r="N160" s="13" t="s">
        <v>918</v>
      </c>
      <c r="O160" s="13" t="s">
        <v>919</v>
      </c>
      <c r="P160" s="13" t="s">
        <v>44</v>
      </c>
      <c r="Q160" s="13" t="s">
        <v>37</v>
      </c>
      <c r="R160" s="13" t="s">
        <v>45</v>
      </c>
      <c r="S160" s="13" t="s">
        <v>39</v>
      </c>
      <c r="T160" s="15">
        <v>1</v>
      </c>
      <c r="U160" s="13" t="s">
        <v>5475</v>
      </c>
      <c r="V160" s="16" t="s">
        <v>47</v>
      </c>
      <c r="W160" s="17">
        <v>6000</v>
      </c>
      <c r="X160" s="18">
        <v>6000</v>
      </c>
      <c r="Y160" s="18">
        <v>0</v>
      </c>
      <c r="Z160" s="18">
        <v>0</v>
      </c>
      <c r="AA160" s="18">
        <v>960</v>
      </c>
      <c r="AB160" s="18">
        <v>0</v>
      </c>
      <c r="AC160" s="18">
        <v>6960</v>
      </c>
    </row>
    <row r="161" spans="1:29" x14ac:dyDescent="0.2">
      <c r="A161" s="13" t="s">
        <v>5476</v>
      </c>
      <c r="B161" s="13" t="s">
        <v>108</v>
      </c>
      <c r="C161" s="14" t="s">
        <v>43</v>
      </c>
      <c r="D161" s="13" t="s">
        <v>811</v>
      </c>
      <c r="E161" s="13" t="s">
        <v>5477</v>
      </c>
      <c r="F161" s="13" t="s">
        <v>5478</v>
      </c>
      <c r="G161" s="13" t="s">
        <v>5479</v>
      </c>
      <c r="H161" s="13" t="s">
        <v>5480</v>
      </c>
      <c r="I161" s="13" t="str">
        <f t="shared" si="8"/>
        <v>11-2024</v>
      </c>
      <c r="J161" s="13" t="str">
        <f t="shared" si="9"/>
        <v>2024</v>
      </c>
      <c r="K161" s="229" t="s">
        <v>2474</v>
      </c>
      <c r="L161" s="13" t="s">
        <v>35</v>
      </c>
      <c r="M161" s="13" t="s">
        <v>36</v>
      </c>
      <c r="N161" s="13" t="s">
        <v>57</v>
      </c>
      <c r="O161" s="13" t="s">
        <v>135</v>
      </c>
      <c r="P161" s="13" t="s">
        <v>44</v>
      </c>
      <c r="Q161" s="13" t="s">
        <v>37</v>
      </c>
      <c r="R161" s="13" t="s">
        <v>45</v>
      </c>
      <c r="S161" s="13" t="s">
        <v>39</v>
      </c>
      <c r="T161" s="15">
        <v>1</v>
      </c>
      <c r="U161" s="13" t="s">
        <v>71</v>
      </c>
      <c r="V161" s="16" t="s">
        <v>5481</v>
      </c>
      <c r="W161" s="17">
        <v>2741.12</v>
      </c>
      <c r="X161" s="18">
        <v>2741.12</v>
      </c>
      <c r="Y161" s="18">
        <v>0</v>
      </c>
      <c r="Z161" s="18">
        <v>0</v>
      </c>
      <c r="AA161" s="18">
        <v>438.58</v>
      </c>
      <c r="AB161" s="18">
        <v>0</v>
      </c>
      <c r="AC161" s="18">
        <v>3179.7</v>
      </c>
    </row>
    <row r="162" spans="1:29" x14ac:dyDescent="0.2">
      <c r="A162" s="13" t="s">
        <v>5482</v>
      </c>
      <c r="B162" s="13" t="s">
        <v>108</v>
      </c>
      <c r="C162" s="14" t="s">
        <v>43</v>
      </c>
      <c r="D162" s="13" t="s">
        <v>811</v>
      </c>
      <c r="E162" s="13" t="s">
        <v>5483</v>
      </c>
      <c r="F162" s="13" t="s">
        <v>5484</v>
      </c>
      <c r="G162" s="13" t="s">
        <v>5485</v>
      </c>
      <c r="H162" s="13" t="s">
        <v>5486</v>
      </c>
      <c r="I162" s="13" t="str">
        <f t="shared" si="8"/>
        <v>11-2024</v>
      </c>
      <c r="J162" s="13" t="str">
        <f t="shared" si="9"/>
        <v>2024</v>
      </c>
      <c r="K162" s="229" t="s">
        <v>2475</v>
      </c>
      <c r="L162" s="13" t="s">
        <v>35</v>
      </c>
      <c r="M162" s="13" t="s">
        <v>36</v>
      </c>
      <c r="N162" s="13" t="s">
        <v>918</v>
      </c>
      <c r="O162" s="13" t="s">
        <v>919</v>
      </c>
      <c r="P162" s="13" t="s">
        <v>44</v>
      </c>
      <c r="Q162" s="13" t="s">
        <v>37</v>
      </c>
      <c r="R162" s="13" t="s">
        <v>45</v>
      </c>
      <c r="S162" s="13" t="s">
        <v>39</v>
      </c>
      <c r="T162" s="15">
        <v>1</v>
      </c>
      <c r="U162" s="13" t="s">
        <v>5487</v>
      </c>
      <c r="V162" s="16" t="s">
        <v>2589</v>
      </c>
      <c r="W162" s="17">
        <v>9000</v>
      </c>
      <c r="X162" s="18">
        <v>9000</v>
      </c>
      <c r="Y162" s="18">
        <v>0</v>
      </c>
      <c r="Z162" s="18">
        <v>0</v>
      </c>
      <c r="AA162" s="18">
        <v>1440</v>
      </c>
      <c r="AB162" s="18">
        <v>0</v>
      </c>
      <c r="AC162" s="18">
        <v>10440</v>
      </c>
    </row>
    <row r="163" spans="1:29" x14ac:dyDescent="0.2">
      <c r="A163" s="13" t="s">
        <v>5488</v>
      </c>
      <c r="B163" s="13" t="s">
        <v>108</v>
      </c>
      <c r="C163" s="14" t="s">
        <v>43</v>
      </c>
      <c r="D163" s="13" t="s">
        <v>811</v>
      </c>
      <c r="E163" s="13" t="s">
        <v>5489</v>
      </c>
      <c r="F163" s="13" t="s">
        <v>5490</v>
      </c>
      <c r="G163" s="13" t="s">
        <v>5491</v>
      </c>
      <c r="H163" s="13" t="s">
        <v>5492</v>
      </c>
      <c r="I163" s="13" t="str">
        <f t="shared" si="8"/>
        <v>11-2024</v>
      </c>
      <c r="J163" s="13" t="str">
        <f t="shared" si="9"/>
        <v>2024</v>
      </c>
      <c r="K163" s="229" t="s">
        <v>2474</v>
      </c>
      <c r="L163" s="13" t="s">
        <v>35</v>
      </c>
      <c r="M163" s="13" t="s">
        <v>36</v>
      </c>
      <c r="N163" s="13" t="s">
        <v>813</v>
      </c>
      <c r="O163" s="13" t="s">
        <v>822</v>
      </c>
      <c r="P163" s="13" t="s">
        <v>51</v>
      </c>
      <c r="Q163" s="13" t="s">
        <v>52</v>
      </c>
      <c r="R163" s="13" t="s">
        <v>45</v>
      </c>
      <c r="S163" s="13" t="s">
        <v>39</v>
      </c>
      <c r="T163" s="15">
        <v>1</v>
      </c>
      <c r="U163" s="13" t="s">
        <v>5493</v>
      </c>
      <c r="V163" s="16" t="s">
        <v>5494</v>
      </c>
      <c r="W163" s="17">
        <v>30000</v>
      </c>
      <c r="X163" s="18">
        <v>30000</v>
      </c>
      <c r="Y163" s="18">
        <v>0</v>
      </c>
      <c r="Z163" s="18">
        <v>0</v>
      </c>
      <c r="AA163" s="18">
        <v>4800</v>
      </c>
      <c r="AB163" s="18">
        <v>0</v>
      </c>
      <c r="AC163" s="18">
        <v>34800</v>
      </c>
    </row>
    <row r="164" spans="1:29" x14ac:dyDescent="0.2">
      <c r="A164" s="13" t="s">
        <v>5495</v>
      </c>
      <c r="B164" s="13" t="s">
        <v>108</v>
      </c>
      <c r="C164" s="14" t="s">
        <v>43</v>
      </c>
      <c r="D164" s="13" t="s">
        <v>811</v>
      </c>
      <c r="E164" s="13" t="s">
        <v>5496</v>
      </c>
      <c r="F164" s="13" t="s">
        <v>5497</v>
      </c>
      <c r="G164" s="13" t="s">
        <v>5498</v>
      </c>
      <c r="H164" s="13" t="s">
        <v>5499</v>
      </c>
      <c r="I164" s="13" t="str">
        <f t="shared" si="8"/>
        <v>11-2024</v>
      </c>
      <c r="J164" s="13" t="str">
        <f t="shared" si="9"/>
        <v>2024</v>
      </c>
      <c r="K164" s="229" t="s">
        <v>2474</v>
      </c>
      <c r="L164" s="13" t="s">
        <v>35</v>
      </c>
      <c r="M164" s="13" t="s">
        <v>36</v>
      </c>
      <c r="N164" s="13" t="s">
        <v>41</v>
      </c>
      <c r="O164" s="13" t="s">
        <v>128</v>
      </c>
      <c r="P164" s="13" t="s">
        <v>44</v>
      </c>
      <c r="Q164" s="13" t="s">
        <v>37</v>
      </c>
      <c r="R164" s="13" t="s">
        <v>45</v>
      </c>
      <c r="S164" s="13" t="s">
        <v>39</v>
      </c>
      <c r="T164" s="15">
        <v>1</v>
      </c>
      <c r="U164" s="13" t="s">
        <v>5500</v>
      </c>
      <c r="V164" s="16" t="s">
        <v>841</v>
      </c>
      <c r="W164" s="17">
        <v>5700.56</v>
      </c>
      <c r="X164" s="18">
        <v>5700.56</v>
      </c>
      <c r="Y164" s="18">
        <v>0</v>
      </c>
      <c r="Z164" s="18">
        <v>0</v>
      </c>
      <c r="AA164" s="18">
        <v>912.09</v>
      </c>
      <c r="AB164" s="18">
        <v>0</v>
      </c>
      <c r="AC164" s="18">
        <v>6612.6500000000005</v>
      </c>
    </row>
    <row r="165" spans="1:29" x14ac:dyDescent="0.2">
      <c r="A165" s="13" t="s">
        <v>5501</v>
      </c>
      <c r="B165" s="13" t="s">
        <v>108</v>
      </c>
      <c r="C165" s="14" t="s">
        <v>43</v>
      </c>
      <c r="D165" s="13" t="s">
        <v>811</v>
      </c>
      <c r="E165" s="13" t="s">
        <v>5502</v>
      </c>
      <c r="F165" s="13" t="s">
        <v>5503</v>
      </c>
      <c r="G165" s="13" t="s">
        <v>5504</v>
      </c>
      <c r="H165" s="13" t="s">
        <v>5505</v>
      </c>
      <c r="I165" s="13" t="str">
        <f t="shared" si="8"/>
        <v>11-2024</v>
      </c>
      <c r="J165" s="13" t="str">
        <f t="shared" si="9"/>
        <v>2024</v>
      </c>
      <c r="K165" s="229" t="s">
        <v>2475</v>
      </c>
      <c r="L165" s="13" t="s">
        <v>35</v>
      </c>
      <c r="M165" s="13" t="s">
        <v>36</v>
      </c>
      <c r="N165" s="13" t="s">
        <v>918</v>
      </c>
      <c r="O165" s="13" t="s">
        <v>919</v>
      </c>
      <c r="P165" s="13" t="s">
        <v>44</v>
      </c>
      <c r="Q165" s="13" t="s">
        <v>37</v>
      </c>
      <c r="R165" s="13" t="s">
        <v>45</v>
      </c>
      <c r="S165" s="13" t="s">
        <v>39</v>
      </c>
      <c r="T165" s="15">
        <v>1</v>
      </c>
      <c r="U165" s="13" t="s">
        <v>5506</v>
      </c>
      <c r="V165" s="16" t="s">
        <v>53</v>
      </c>
      <c r="W165" s="17">
        <v>10000</v>
      </c>
      <c r="X165" s="18">
        <v>10000</v>
      </c>
      <c r="Y165" s="18">
        <v>0</v>
      </c>
      <c r="Z165" s="18">
        <v>0</v>
      </c>
      <c r="AA165" s="18">
        <v>1600</v>
      </c>
      <c r="AB165" s="18">
        <v>0</v>
      </c>
      <c r="AC165" s="18">
        <v>11600</v>
      </c>
    </row>
    <row r="166" spans="1:29" x14ac:dyDescent="0.2">
      <c r="A166" s="13" t="s">
        <v>5507</v>
      </c>
      <c r="B166" s="13" t="s">
        <v>108</v>
      </c>
      <c r="C166" s="14" t="s">
        <v>43</v>
      </c>
      <c r="D166" s="13" t="s">
        <v>811</v>
      </c>
      <c r="E166" s="13" t="s">
        <v>5508</v>
      </c>
      <c r="F166" s="13" t="s">
        <v>5509</v>
      </c>
      <c r="G166" s="13" t="s">
        <v>5510</v>
      </c>
      <c r="H166" s="13" t="s">
        <v>5511</v>
      </c>
      <c r="I166" s="13" t="str">
        <f t="shared" si="8"/>
        <v>11-2024</v>
      </c>
      <c r="J166" s="13" t="str">
        <f t="shared" si="9"/>
        <v>2024</v>
      </c>
      <c r="K166" s="229" t="s">
        <v>2475</v>
      </c>
      <c r="L166" s="13" t="s">
        <v>35</v>
      </c>
      <c r="M166" s="13" t="s">
        <v>36</v>
      </c>
      <c r="N166" s="13" t="s">
        <v>918</v>
      </c>
      <c r="O166" s="13" t="s">
        <v>919</v>
      </c>
      <c r="P166" s="13" t="s">
        <v>44</v>
      </c>
      <c r="Q166" s="13" t="s">
        <v>37</v>
      </c>
      <c r="R166" s="13" t="s">
        <v>45</v>
      </c>
      <c r="S166" s="13" t="s">
        <v>39</v>
      </c>
      <c r="T166" s="15">
        <v>1</v>
      </c>
      <c r="U166" s="13" t="s">
        <v>5512</v>
      </c>
      <c r="V166" s="16" t="s">
        <v>814</v>
      </c>
      <c r="W166" s="17">
        <v>3000</v>
      </c>
      <c r="X166" s="18">
        <v>3000</v>
      </c>
      <c r="Y166" s="18">
        <v>0</v>
      </c>
      <c r="Z166" s="18">
        <v>0</v>
      </c>
      <c r="AA166" s="18">
        <v>480</v>
      </c>
      <c r="AB166" s="18">
        <v>0</v>
      </c>
      <c r="AC166" s="18">
        <v>3480</v>
      </c>
    </row>
    <row r="167" spans="1:29" x14ac:dyDescent="0.2">
      <c r="A167" s="13" t="s">
        <v>5513</v>
      </c>
      <c r="B167" s="13" t="s">
        <v>108</v>
      </c>
      <c r="C167" s="14" t="s">
        <v>43</v>
      </c>
      <c r="D167" s="13" t="s">
        <v>811</v>
      </c>
      <c r="E167" s="13" t="s">
        <v>5514</v>
      </c>
      <c r="F167" s="13" t="s">
        <v>5515</v>
      </c>
      <c r="G167" s="13" t="s">
        <v>5516</v>
      </c>
      <c r="H167" s="13" t="s">
        <v>5517</v>
      </c>
      <c r="I167" s="13" t="str">
        <f t="shared" si="8"/>
        <v>11-2024</v>
      </c>
      <c r="J167" s="13" t="str">
        <f t="shared" si="9"/>
        <v>2024</v>
      </c>
      <c r="K167" s="229" t="s">
        <v>2474</v>
      </c>
      <c r="L167" s="13" t="s">
        <v>35</v>
      </c>
      <c r="M167" s="13" t="s">
        <v>36</v>
      </c>
      <c r="N167" s="13" t="s">
        <v>93</v>
      </c>
      <c r="O167" s="13" t="s">
        <v>94</v>
      </c>
      <c r="P167" s="13" t="s">
        <v>44</v>
      </c>
      <c r="Q167" s="13" t="s">
        <v>37</v>
      </c>
      <c r="R167" s="13" t="s">
        <v>45</v>
      </c>
      <c r="S167" s="13" t="s">
        <v>39</v>
      </c>
      <c r="T167" s="15">
        <v>1</v>
      </c>
      <c r="U167" s="13" t="s">
        <v>829</v>
      </c>
      <c r="V167" s="16" t="s">
        <v>828</v>
      </c>
      <c r="W167" s="17">
        <v>4310.34</v>
      </c>
      <c r="X167" s="18">
        <v>4310.34</v>
      </c>
      <c r="Y167" s="18">
        <v>0</v>
      </c>
      <c r="Z167" s="18">
        <v>0</v>
      </c>
      <c r="AA167" s="18">
        <v>689.66</v>
      </c>
      <c r="AB167" s="18">
        <v>0</v>
      </c>
      <c r="AC167" s="18">
        <v>5000</v>
      </c>
    </row>
    <row r="168" spans="1:29" x14ac:dyDescent="0.2">
      <c r="A168" s="13" t="s">
        <v>5518</v>
      </c>
      <c r="B168" s="13" t="s">
        <v>108</v>
      </c>
      <c r="C168" s="14" t="s">
        <v>43</v>
      </c>
      <c r="D168" s="13" t="s">
        <v>811</v>
      </c>
      <c r="E168" s="13" t="s">
        <v>5519</v>
      </c>
      <c r="F168" s="13" t="s">
        <v>5520</v>
      </c>
      <c r="G168" s="13" t="s">
        <v>5521</v>
      </c>
      <c r="H168" s="13" t="s">
        <v>5522</v>
      </c>
      <c r="I168" s="13" t="str">
        <f t="shared" si="8"/>
        <v>11-2024</v>
      </c>
      <c r="J168" s="13" t="str">
        <f t="shared" si="9"/>
        <v>2024</v>
      </c>
      <c r="K168" s="229" t="s">
        <v>2474</v>
      </c>
      <c r="L168" s="13" t="s">
        <v>35</v>
      </c>
      <c r="M168" s="13" t="s">
        <v>36</v>
      </c>
      <c r="N168" s="13" t="s">
        <v>813</v>
      </c>
      <c r="O168" s="13" t="s">
        <v>822</v>
      </c>
      <c r="P168" s="13" t="s">
        <v>51</v>
      </c>
      <c r="Q168" s="13" t="s">
        <v>52</v>
      </c>
      <c r="R168" s="13" t="s">
        <v>45</v>
      </c>
      <c r="S168" s="13" t="s">
        <v>39</v>
      </c>
      <c r="T168" s="15">
        <v>1</v>
      </c>
      <c r="U168" s="13" t="s">
        <v>5523</v>
      </c>
      <c r="V168" s="16" t="s">
        <v>3144</v>
      </c>
      <c r="W168" s="17">
        <v>2599</v>
      </c>
      <c r="X168" s="18">
        <v>2599</v>
      </c>
      <c r="Y168" s="18">
        <v>0</v>
      </c>
      <c r="Z168" s="18">
        <v>0</v>
      </c>
      <c r="AA168" s="18">
        <v>415.84</v>
      </c>
      <c r="AB168" s="18">
        <v>0</v>
      </c>
      <c r="AC168" s="18">
        <v>3014.84</v>
      </c>
    </row>
    <row r="169" spans="1:29" x14ac:dyDescent="0.2">
      <c r="A169" s="13" t="s">
        <v>5524</v>
      </c>
      <c r="B169" s="13" t="s">
        <v>108</v>
      </c>
      <c r="C169" s="14" t="s">
        <v>43</v>
      </c>
      <c r="D169" s="13" t="s">
        <v>811</v>
      </c>
      <c r="E169" s="13" t="s">
        <v>5525</v>
      </c>
      <c r="F169" s="13" t="s">
        <v>5526</v>
      </c>
      <c r="G169" s="13" t="s">
        <v>5527</v>
      </c>
      <c r="H169" s="13" t="s">
        <v>5528</v>
      </c>
      <c r="I169" s="13" t="str">
        <f t="shared" si="8"/>
        <v>11-2024</v>
      </c>
      <c r="J169" s="13" t="str">
        <f t="shared" si="9"/>
        <v>2024</v>
      </c>
      <c r="K169" s="229" t="s">
        <v>2475</v>
      </c>
      <c r="L169" s="13" t="s">
        <v>35</v>
      </c>
      <c r="M169" s="13" t="s">
        <v>36</v>
      </c>
      <c r="N169" s="13" t="s">
        <v>918</v>
      </c>
      <c r="O169" s="13" t="s">
        <v>919</v>
      </c>
      <c r="P169" s="13" t="s">
        <v>44</v>
      </c>
      <c r="Q169" s="13" t="s">
        <v>37</v>
      </c>
      <c r="R169" s="13" t="s">
        <v>45</v>
      </c>
      <c r="S169" s="13" t="s">
        <v>39</v>
      </c>
      <c r="T169" s="15">
        <v>1</v>
      </c>
      <c r="U169" s="13" t="s">
        <v>5529</v>
      </c>
      <c r="V169" s="16" t="s">
        <v>47</v>
      </c>
      <c r="W169" s="17">
        <v>6000</v>
      </c>
      <c r="X169" s="18">
        <v>6000</v>
      </c>
      <c r="Y169" s="18">
        <v>0</v>
      </c>
      <c r="Z169" s="18">
        <v>0</v>
      </c>
      <c r="AA169" s="18">
        <v>960</v>
      </c>
      <c r="AB169" s="18">
        <v>0</v>
      </c>
      <c r="AC169" s="18">
        <v>6960</v>
      </c>
    </row>
    <row r="170" spans="1:29" x14ac:dyDescent="0.2">
      <c r="A170" s="13" t="s">
        <v>5530</v>
      </c>
      <c r="B170" s="13" t="s">
        <v>108</v>
      </c>
      <c r="C170" s="14" t="s">
        <v>43</v>
      </c>
      <c r="D170" s="13" t="s">
        <v>811</v>
      </c>
      <c r="E170" s="13" t="s">
        <v>5531</v>
      </c>
      <c r="F170" s="13" t="s">
        <v>5532</v>
      </c>
      <c r="G170" s="13" t="s">
        <v>5533</v>
      </c>
      <c r="H170" s="13" t="s">
        <v>5534</v>
      </c>
      <c r="I170" s="13" t="str">
        <f t="shared" si="8"/>
        <v>11-2024</v>
      </c>
      <c r="J170" s="13" t="str">
        <f t="shared" si="9"/>
        <v>2024</v>
      </c>
      <c r="K170" s="229" t="s">
        <v>2475</v>
      </c>
      <c r="L170" s="13" t="s">
        <v>35</v>
      </c>
      <c r="M170" s="13" t="s">
        <v>36</v>
      </c>
      <c r="N170" s="13" t="s">
        <v>918</v>
      </c>
      <c r="O170" s="13" t="s">
        <v>919</v>
      </c>
      <c r="P170" s="13" t="s">
        <v>44</v>
      </c>
      <c r="Q170" s="13" t="s">
        <v>37</v>
      </c>
      <c r="R170" s="13" t="s">
        <v>45</v>
      </c>
      <c r="S170" s="13" t="s">
        <v>39</v>
      </c>
      <c r="T170" s="15">
        <v>1</v>
      </c>
      <c r="U170" s="13" t="s">
        <v>5535</v>
      </c>
      <c r="V170" s="16" t="s">
        <v>5536</v>
      </c>
      <c r="W170" s="17">
        <v>10350</v>
      </c>
      <c r="X170" s="18">
        <v>10350</v>
      </c>
      <c r="Y170" s="18">
        <v>0</v>
      </c>
      <c r="Z170" s="18">
        <v>0</v>
      </c>
      <c r="AA170" s="18">
        <v>1656</v>
      </c>
      <c r="AB170" s="18">
        <v>0</v>
      </c>
      <c r="AC170" s="18">
        <v>12006</v>
      </c>
    </row>
    <row r="171" spans="1:29" x14ac:dyDescent="0.2">
      <c r="A171" s="13" t="s">
        <v>5537</v>
      </c>
      <c r="B171" s="13" t="s">
        <v>108</v>
      </c>
      <c r="C171" s="14" t="s">
        <v>43</v>
      </c>
      <c r="D171" s="13" t="s">
        <v>811</v>
      </c>
      <c r="E171" s="13" t="s">
        <v>5538</v>
      </c>
      <c r="F171" s="13" t="s">
        <v>5539</v>
      </c>
      <c r="G171" s="13" t="s">
        <v>5540</v>
      </c>
      <c r="H171" s="13" t="s">
        <v>5541</v>
      </c>
      <c r="I171" s="13" t="str">
        <f t="shared" si="8"/>
        <v>11-2024</v>
      </c>
      <c r="J171" s="13" t="str">
        <f t="shared" si="9"/>
        <v>2024</v>
      </c>
      <c r="K171" s="229" t="s">
        <v>2475</v>
      </c>
      <c r="L171" s="13" t="s">
        <v>35</v>
      </c>
      <c r="M171" s="13" t="s">
        <v>36</v>
      </c>
      <c r="N171" s="13" t="s">
        <v>918</v>
      </c>
      <c r="O171" s="13" t="s">
        <v>919</v>
      </c>
      <c r="P171" s="13" t="s">
        <v>44</v>
      </c>
      <c r="Q171" s="13" t="s">
        <v>37</v>
      </c>
      <c r="R171" s="13" t="s">
        <v>45</v>
      </c>
      <c r="S171" s="13" t="s">
        <v>39</v>
      </c>
      <c r="T171" s="15">
        <v>1</v>
      </c>
      <c r="U171" s="13" t="s">
        <v>5542</v>
      </c>
      <c r="V171" s="16" t="s">
        <v>2258</v>
      </c>
      <c r="W171" s="17">
        <v>12000</v>
      </c>
      <c r="X171" s="18">
        <v>12000</v>
      </c>
      <c r="Y171" s="18">
        <v>0</v>
      </c>
      <c r="Z171" s="18">
        <v>0</v>
      </c>
      <c r="AA171" s="18">
        <v>1920</v>
      </c>
      <c r="AB171" s="18">
        <v>0</v>
      </c>
      <c r="AC171" s="18">
        <v>13920</v>
      </c>
    </row>
    <row r="172" spans="1:29" x14ac:dyDescent="0.2">
      <c r="A172" s="13" t="s">
        <v>5543</v>
      </c>
      <c r="B172" s="13" t="s">
        <v>108</v>
      </c>
      <c r="C172" s="14" t="s">
        <v>43</v>
      </c>
      <c r="D172" s="13" t="s">
        <v>811</v>
      </c>
      <c r="E172" s="13" t="s">
        <v>5544</v>
      </c>
      <c r="F172" s="13" t="s">
        <v>5545</v>
      </c>
      <c r="G172" s="13" t="s">
        <v>5546</v>
      </c>
      <c r="H172" s="13" t="s">
        <v>5547</v>
      </c>
      <c r="I172" s="13" t="str">
        <f t="shared" si="8"/>
        <v>11-2024</v>
      </c>
      <c r="J172" s="13" t="str">
        <f t="shared" si="9"/>
        <v>2024</v>
      </c>
      <c r="K172" s="229" t="s">
        <v>2475</v>
      </c>
      <c r="L172" s="13" t="s">
        <v>35</v>
      </c>
      <c r="M172" s="13" t="s">
        <v>36</v>
      </c>
      <c r="N172" s="13" t="s">
        <v>918</v>
      </c>
      <c r="O172" s="13" t="s">
        <v>919</v>
      </c>
      <c r="P172" s="13" t="s">
        <v>44</v>
      </c>
      <c r="Q172" s="13" t="s">
        <v>37</v>
      </c>
      <c r="R172" s="13" t="s">
        <v>45</v>
      </c>
      <c r="S172" s="13" t="s">
        <v>39</v>
      </c>
      <c r="T172" s="15">
        <v>1</v>
      </c>
      <c r="U172" s="13" t="s">
        <v>5548</v>
      </c>
      <c r="V172" s="16" t="s">
        <v>814</v>
      </c>
      <c r="W172" s="17">
        <v>3000</v>
      </c>
      <c r="X172" s="18">
        <v>3000</v>
      </c>
      <c r="Y172" s="18">
        <v>0</v>
      </c>
      <c r="Z172" s="18">
        <v>0</v>
      </c>
      <c r="AA172" s="18">
        <v>480</v>
      </c>
      <c r="AB172" s="18">
        <v>0</v>
      </c>
      <c r="AC172" s="18">
        <v>3480</v>
      </c>
    </row>
    <row r="173" spans="1:29" x14ac:dyDescent="0.2">
      <c r="A173" s="13" t="s">
        <v>5549</v>
      </c>
      <c r="B173" s="13" t="s">
        <v>108</v>
      </c>
      <c r="C173" s="14" t="s">
        <v>43</v>
      </c>
      <c r="D173" s="13" t="s">
        <v>811</v>
      </c>
      <c r="E173" s="13" t="s">
        <v>5550</v>
      </c>
      <c r="F173" s="13" t="s">
        <v>5551</v>
      </c>
      <c r="G173" s="13" t="s">
        <v>5552</v>
      </c>
      <c r="H173" s="13" t="s">
        <v>5553</v>
      </c>
      <c r="I173" s="13" t="str">
        <f t="shared" si="8"/>
        <v>11-2024</v>
      </c>
      <c r="J173" s="13" t="str">
        <f t="shared" si="9"/>
        <v>2024</v>
      </c>
      <c r="K173" s="229" t="s">
        <v>2475</v>
      </c>
      <c r="L173" s="13" t="s">
        <v>35</v>
      </c>
      <c r="M173" s="13" t="s">
        <v>36</v>
      </c>
      <c r="N173" s="13" t="s">
        <v>918</v>
      </c>
      <c r="O173" s="13" t="s">
        <v>919</v>
      </c>
      <c r="P173" s="13" t="s">
        <v>44</v>
      </c>
      <c r="Q173" s="13" t="s">
        <v>37</v>
      </c>
      <c r="R173" s="13" t="s">
        <v>45</v>
      </c>
      <c r="S173" s="13" t="s">
        <v>39</v>
      </c>
      <c r="T173" s="15">
        <v>1</v>
      </c>
      <c r="U173" s="13" t="s">
        <v>5554</v>
      </c>
      <c r="V173" s="16" t="s">
        <v>5555</v>
      </c>
      <c r="W173" s="17">
        <v>11500</v>
      </c>
      <c r="X173" s="18">
        <v>11500</v>
      </c>
      <c r="Y173" s="18">
        <v>0</v>
      </c>
      <c r="Z173" s="18">
        <v>0</v>
      </c>
      <c r="AA173" s="18">
        <v>1840</v>
      </c>
      <c r="AB173" s="18">
        <v>0</v>
      </c>
      <c r="AC173" s="18">
        <v>13340</v>
      </c>
    </row>
    <row r="174" spans="1:29" x14ac:dyDescent="0.2">
      <c r="A174" s="13" t="s">
        <v>5556</v>
      </c>
      <c r="B174" s="13" t="s">
        <v>108</v>
      </c>
      <c r="C174" s="14" t="s">
        <v>761</v>
      </c>
      <c r="D174" s="13" t="s">
        <v>815</v>
      </c>
      <c r="E174" s="13" t="s">
        <v>5557</v>
      </c>
      <c r="F174" s="13" t="s">
        <v>5558</v>
      </c>
      <c r="G174" s="13" t="s">
        <v>5559</v>
      </c>
      <c r="H174" s="13" t="s">
        <v>5560</v>
      </c>
      <c r="I174" s="13" t="str">
        <f t="shared" si="8"/>
        <v>11-2024</v>
      </c>
      <c r="J174" s="13" t="str">
        <f t="shared" si="9"/>
        <v>2024</v>
      </c>
      <c r="K174" s="229" t="s">
        <v>2474</v>
      </c>
      <c r="L174" s="13" t="s">
        <v>35</v>
      </c>
      <c r="M174" s="13" t="s">
        <v>36</v>
      </c>
      <c r="N174" s="13" t="s">
        <v>813</v>
      </c>
      <c r="O174" s="13" t="s">
        <v>822</v>
      </c>
      <c r="P174" s="13" t="s">
        <v>34</v>
      </c>
      <c r="Q174" s="13" t="s">
        <v>34</v>
      </c>
      <c r="R174" s="13" t="s">
        <v>766</v>
      </c>
      <c r="S174" s="13" t="s">
        <v>767</v>
      </c>
      <c r="T174" s="15">
        <v>0</v>
      </c>
      <c r="U174" s="13" t="s">
        <v>768</v>
      </c>
      <c r="V174" s="16" t="s">
        <v>769</v>
      </c>
      <c r="W174" s="17">
        <v>0</v>
      </c>
      <c r="X174" s="18">
        <v>0</v>
      </c>
      <c r="Y174" s="18">
        <v>0</v>
      </c>
      <c r="Z174" s="18">
        <v>0</v>
      </c>
      <c r="AA174" s="18">
        <v>0</v>
      </c>
      <c r="AB174" s="18">
        <v>0</v>
      </c>
      <c r="AC174" s="18">
        <v>0</v>
      </c>
    </row>
    <row r="175" spans="1:29" x14ac:dyDescent="0.2">
      <c r="A175" s="13" t="s">
        <v>5561</v>
      </c>
      <c r="B175" s="13" t="s">
        <v>108</v>
      </c>
      <c r="C175" s="14" t="s">
        <v>761</v>
      </c>
      <c r="D175" s="13" t="s">
        <v>815</v>
      </c>
      <c r="E175" s="13" t="s">
        <v>5562</v>
      </c>
      <c r="F175" s="13" t="s">
        <v>5563</v>
      </c>
      <c r="G175" s="13" t="s">
        <v>5564</v>
      </c>
      <c r="H175" s="13" t="s">
        <v>5565</v>
      </c>
      <c r="I175" s="13" t="str">
        <f t="shared" ref="I175:I176" si="10">MID(H175,6,2)&amp;"-"&amp;LEFT(H175,4)</f>
        <v>11-2024</v>
      </c>
      <c r="J175" s="13" t="str">
        <f t="shared" ref="J175:J176" si="11">LEFT(H175,4)</f>
        <v>2024</v>
      </c>
      <c r="K175" s="229" t="s">
        <v>2474</v>
      </c>
      <c r="L175" s="13" t="s">
        <v>35</v>
      </c>
      <c r="M175" s="13" t="s">
        <v>36</v>
      </c>
      <c r="N175" s="13" t="s">
        <v>813</v>
      </c>
      <c r="O175" s="13" t="s">
        <v>822</v>
      </c>
      <c r="P175" s="13" t="s">
        <v>34</v>
      </c>
      <c r="Q175" s="13" t="s">
        <v>34</v>
      </c>
      <c r="R175" s="13" t="s">
        <v>766</v>
      </c>
      <c r="S175" s="13" t="s">
        <v>767</v>
      </c>
      <c r="T175" s="15">
        <v>0</v>
      </c>
      <c r="U175" s="13" t="s">
        <v>768</v>
      </c>
      <c r="V175" s="16" t="s">
        <v>769</v>
      </c>
      <c r="W175" s="17">
        <v>0</v>
      </c>
      <c r="X175" s="18">
        <v>0</v>
      </c>
      <c r="Y175" s="18">
        <v>0</v>
      </c>
      <c r="Z175" s="18">
        <v>0</v>
      </c>
      <c r="AA175" s="18">
        <v>0</v>
      </c>
      <c r="AB175" s="18">
        <v>0</v>
      </c>
      <c r="AC175" s="18">
        <v>0</v>
      </c>
    </row>
    <row r="176" spans="1:29" x14ac:dyDescent="0.2">
      <c r="A176" s="13" t="s">
        <v>5566</v>
      </c>
      <c r="B176" s="13" t="s">
        <v>108</v>
      </c>
      <c r="C176" s="14" t="s">
        <v>761</v>
      </c>
      <c r="D176" s="13" t="s">
        <v>815</v>
      </c>
      <c r="E176" s="13" t="s">
        <v>5567</v>
      </c>
      <c r="F176" s="13" t="s">
        <v>5568</v>
      </c>
      <c r="G176" s="13" t="s">
        <v>5569</v>
      </c>
      <c r="H176" s="13" t="s">
        <v>5570</v>
      </c>
      <c r="I176" s="13" t="str">
        <f t="shared" si="10"/>
        <v>11-2024</v>
      </c>
      <c r="J176" s="13" t="str">
        <f t="shared" si="11"/>
        <v>2024</v>
      </c>
      <c r="K176" s="229" t="s">
        <v>2474</v>
      </c>
      <c r="L176" s="13" t="s">
        <v>35</v>
      </c>
      <c r="M176" s="13" t="s">
        <v>36</v>
      </c>
      <c r="N176" s="13" t="s">
        <v>4370</v>
      </c>
      <c r="O176" s="13" t="s">
        <v>4371</v>
      </c>
      <c r="P176" s="13" t="s">
        <v>34</v>
      </c>
      <c r="Q176" s="13" t="s">
        <v>34</v>
      </c>
      <c r="R176" s="13" t="s">
        <v>766</v>
      </c>
      <c r="S176" s="13" t="s">
        <v>767</v>
      </c>
      <c r="T176" s="15">
        <v>0</v>
      </c>
      <c r="U176" s="13" t="s">
        <v>768</v>
      </c>
      <c r="V176" s="16" t="s">
        <v>769</v>
      </c>
      <c r="W176" s="17">
        <v>0</v>
      </c>
      <c r="X176" s="18">
        <v>0</v>
      </c>
      <c r="Y176" s="18">
        <v>0</v>
      </c>
      <c r="Z176" s="18">
        <v>0</v>
      </c>
      <c r="AA176" s="18">
        <v>0</v>
      </c>
      <c r="AB176" s="18">
        <v>0</v>
      </c>
      <c r="AC176" s="18">
        <v>0</v>
      </c>
    </row>
    <row r="177" spans="1:29" x14ac:dyDescent="0.2">
      <c r="A177" s="13" t="s">
        <v>6161</v>
      </c>
      <c r="B177" s="13" t="s">
        <v>108</v>
      </c>
      <c r="C177" s="14" t="s">
        <v>43</v>
      </c>
      <c r="D177" s="13" t="s">
        <v>811</v>
      </c>
      <c r="E177" s="13" t="s">
        <v>6162</v>
      </c>
      <c r="F177" s="13" t="s">
        <v>6163</v>
      </c>
      <c r="G177" s="13" t="s">
        <v>6164</v>
      </c>
      <c r="H177" s="13" t="s">
        <v>6165</v>
      </c>
      <c r="I177" s="13" t="str">
        <f t="shared" ref="I177:I188" si="12">MID(H177,6,2)&amp;"-"&amp;LEFT(H177,4)</f>
        <v>12-2024</v>
      </c>
      <c r="J177" s="13" t="str">
        <f t="shared" ref="J177:J188" si="13">LEFT(H177,4)</f>
        <v>2024</v>
      </c>
      <c r="K177" s="229" t="s">
        <v>2474</v>
      </c>
      <c r="L177" s="13" t="s">
        <v>35</v>
      </c>
      <c r="M177" s="13" t="s">
        <v>36</v>
      </c>
      <c r="N177" s="13" t="s">
        <v>57</v>
      </c>
      <c r="O177" s="13" t="s">
        <v>135</v>
      </c>
      <c r="P177" s="13" t="s">
        <v>44</v>
      </c>
      <c r="Q177" s="13" t="s">
        <v>37</v>
      </c>
      <c r="R177" s="13" t="s">
        <v>45</v>
      </c>
      <c r="S177" s="13" t="s">
        <v>39</v>
      </c>
      <c r="T177" s="15">
        <v>1</v>
      </c>
      <c r="U177" s="13" t="s">
        <v>71</v>
      </c>
      <c r="V177" s="16" t="s">
        <v>6221</v>
      </c>
      <c r="W177" s="17">
        <v>4068.02</v>
      </c>
      <c r="X177" s="18">
        <v>4068.02</v>
      </c>
      <c r="Y177" s="18">
        <v>0</v>
      </c>
      <c r="Z177" s="18">
        <v>0</v>
      </c>
      <c r="AA177" s="18">
        <v>650.88</v>
      </c>
      <c r="AB177" s="18">
        <v>0</v>
      </c>
      <c r="AC177" s="18">
        <v>4718.8999999999996</v>
      </c>
    </row>
    <row r="178" spans="1:29" x14ac:dyDescent="0.2">
      <c r="A178" s="13" t="s">
        <v>6166</v>
      </c>
      <c r="B178" s="13" t="s">
        <v>108</v>
      </c>
      <c r="C178" s="14" t="s">
        <v>43</v>
      </c>
      <c r="D178" s="13" t="s">
        <v>811</v>
      </c>
      <c r="E178" s="13" t="s">
        <v>6167</v>
      </c>
      <c r="F178" s="13" t="s">
        <v>6168</v>
      </c>
      <c r="G178" s="13" t="s">
        <v>6169</v>
      </c>
      <c r="H178" s="13" t="s">
        <v>6170</v>
      </c>
      <c r="I178" s="13" t="str">
        <f t="shared" si="12"/>
        <v>12-2024</v>
      </c>
      <c r="J178" s="13" t="str">
        <f t="shared" si="13"/>
        <v>2024</v>
      </c>
      <c r="K178" s="229" t="s">
        <v>2474</v>
      </c>
      <c r="L178" s="13" t="s">
        <v>35</v>
      </c>
      <c r="M178" s="13" t="s">
        <v>36</v>
      </c>
      <c r="N178" s="13" t="s">
        <v>817</v>
      </c>
      <c r="O178" s="13" t="s">
        <v>825</v>
      </c>
      <c r="P178" s="13" t="s">
        <v>51</v>
      </c>
      <c r="Q178" s="13" t="s">
        <v>52</v>
      </c>
      <c r="R178" s="13" t="s">
        <v>45</v>
      </c>
      <c r="S178" s="13" t="s">
        <v>39</v>
      </c>
      <c r="T178" s="15">
        <v>1</v>
      </c>
      <c r="U178" s="13" t="s">
        <v>6222</v>
      </c>
      <c r="V178" s="16" t="s">
        <v>2545</v>
      </c>
      <c r="W178" s="17">
        <v>525</v>
      </c>
      <c r="X178" s="18">
        <f>509.25+15.75</f>
        <v>525</v>
      </c>
      <c r="Y178" s="18">
        <v>15.75</v>
      </c>
      <c r="Z178" s="18">
        <v>0</v>
      </c>
      <c r="AA178" s="18">
        <v>81.48</v>
      </c>
      <c r="AB178" s="18">
        <v>0</v>
      </c>
      <c r="AC178" s="18">
        <v>590.73</v>
      </c>
    </row>
    <row r="179" spans="1:29" x14ac:dyDescent="0.2">
      <c r="A179" s="13" t="s">
        <v>6171</v>
      </c>
      <c r="B179" s="13" t="s">
        <v>108</v>
      </c>
      <c r="C179" s="14" t="s">
        <v>43</v>
      </c>
      <c r="D179" s="13" t="s">
        <v>811</v>
      </c>
      <c r="E179" s="13" t="s">
        <v>6172</v>
      </c>
      <c r="F179" s="13" t="s">
        <v>6173</v>
      </c>
      <c r="G179" s="13" t="s">
        <v>6174</v>
      </c>
      <c r="H179" s="13" t="s">
        <v>6175</v>
      </c>
      <c r="I179" s="13" t="str">
        <f t="shared" si="12"/>
        <v>12-2024</v>
      </c>
      <c r="J179" s="13" t="str">
        <f t="shared" si="13"/>
        <v>2024</v>
      </c>
      <c r="K179" s="229" t="s">
        <v>2474</v>
      </c>
      <c r="L179" s="13" t="s">
        <v>35</v>
      </c>
      <c r="M179" s="13" t="s">
        <v>36</v>
      </c>
      <c r="N179" s="13" t="s">
        <v>41</v>
      </c>
      <c r="O179" s="13" t="s">
        <v>128</v>
      </c>
      <c r="P179" s="13" t="s">
        <v>44</v>
      </c>
      <c r="Q179" s="13" t="s">
        <v>37</v>
      </c>
      <c r="R179" s="13" t="s">
        <v>45</v>
      </c>
      <c r="S179" s="13" t="s">
        <v>39</v>
      </c>
      <c r="T179" s="15">
        <v>1</v>
      </c>
      <c r="U179" s="13" t="s">
        <v>6223</v>
      </c>
      <c r="V179" s="16" t="s">
        <v>841</v>
      </c>
      <c r="W179" s="17">
        <v>5700.56</v>
      </c>
      <c r="X179" s="18">
        <v>5700.56</v>
      </c>
      <c r="Y179" s="18">
        <v>0</v>
      </c>
      <c r="Z179" s="18">
        <v>0</v>
      </c>
      <c r="AA179" s="18">
        <v>912.09</v>
      </c>
      <c r="AB179" s="18">
        <v>0</v>
      </c>
      <c r="AC179" s="18">
        <v>6612.6500000000005</v>
      </c>
    </row>
    <row r="180" spans="1:29" x14ac:dyDescent="0.2">
      <c r="A180" s="13" t="s">
        <v>6176</v>
      </c>
      <c r="B180" s="13" t="s">
        <v>108</v>
      </c>
      <c r="C180" s="14" t="s">
        <v>43</v>
      </c>
      <c r="D180" s="13" t="s">
        <v>811</v>
      </c>
      <c r="E180" s="13" t="s">
        <v>6177</v>
      </c>
      <c r="F180" s="13" t="s">
        <v>6178</v>
      </c>
      <c r="G180" s="13" t="s">
        <v>6179</v>
      </c>
      <c r="H180" s="13" t="s">
        <v>6180</v>
      </c>
      <c r="I180" s="13" t="str">
        <f t="shared" si="12"/>
        <v>12-2024</v>
      </c>
      <c r="J180" s="13" t="str">
        <f t="shared" si="13"/>
        <v>2024</v>
      </c>
      <c r="K180" s="229" t="s">
        <v>2474</v>
      </c>
      <c r="L180" s="13" t="s">
        <v>35</v>
      </c>
      <c r="M180" s="13" t="s">
        <v>36</v>
      </c>
      <c r="N180" s="13" t="s">
        <v>813</v>
      </c>
      <c r="O180" s="13" t="s">
        <v>822</v>
      </c>
      <c r="P180" s="13" t="s">
        <v>51</v>
      </c>
      <c r="Q180" s="13" t="s">
        <v>52</v>
      </c>
      <c r="R180" s="13" t="s">
        <v>45</v>
      </c>
      <c r="S180" s="13" t="s">
        <v>39</v>
      </c>
      <c r="T180" s="15">
        <v>1</v>
      </c>
      <c r="U180" s="13" t="s">
        <v>6224</v>
      </c>
      <c r="V180" s="16" t="s">
        <v>3144</v>
      </c>
      <c r="W180" s="17">
        <v>2599</v>
      </c>
      <c r="X180" s="18">
        <v>2599</v>
      </c>
      <c r="Y180" s="18">
        <v>0</v>
      </c>
      <c r="Z180" s="18">
        <v>0</v>
      </c>
      <c r="AA180" s="18">
        <v>415.84</v>
      </c>
      <c r="AB180" s="18">
        <v>0</v>
      </c>
      <c r="AC180" s="18">
        <v>3014.84</v>
      </c>
    </row>
    <row r="181" spans="1:29" x14ac:dyDescent="0.2">
      <c r="A181" s="13" t="s">
        <v>6181</v>
      </c>
      <c r="B181" s="13" t="s">
        <v>108</v>
      </c>
      <c r="C181" s="14" t="s">
        <v>43</v>
      </c>
      <c r="D181" s="13" t="s">
        <v>811</v>
      </c>
      <c r="E181" s="13" t="s">
        <v>6182</v>
      </c>
      <c r="F181" s="13" t="s">
        <v>6183</v>
      </c>
      <c r="G181" s="13" t="s">
        <v>6184</v>
      </c>
      <c r="H181" s="13" t="s">
        <v>6185</v>
      </c>
      <c r="I181" s="13" t="str">
        <f t="shared" si="12"/>
        <v>12-2024</v>
      </c>
      <c r="J181" s="13" t="str">
        <f t="shared" si="13"/>
        <v>2024</v>
      </c>
      <c r="K181" s="229" t="s">
        <v>2475</v>
      </c>
      <c r="L181" s="13" t="s">
        <v>35</v>
      </c>
      <c r="M181" s="13" t="s">
        <v>36</v>
      </c>
      <c r="N181" s="13" t="s">
        <v>918</v>
      </c>
      <c r="O181" s="13" t="s">
        <v>919</v>
      </c>
      <c r="P181" s="13" t="s">
        <v>44</v>
      </c>
      <c r="Q181" s="13" t="s">
        <v>37</v>
      </c>
      <c r="R181" s="13" t="s">
        <v>45</v>
      </c>
      <c r="S181" s="13" t="s">
        <v>39</v>
      </c>
      <c r="T181" s="15">
        <v>1</v>
      </c>
      <c r="U181" s="13" t="s">
        <v>6225</v>
      </c>
      <c r="V181" s="16" t="s">
        <v>102</v>
      </c>
      <c r="W181" s="17">
        <v>5000</v>
      </c>
      <c r="X181" s="18">
        <v>5000</v>
      </c>
      <c r="Y181" s="18">
        <v>0</v>
      </c>
      <c r="Z181" s="18">
        <v>0</v>
      </c>
      <c r="AA181" s="18">
        <v>800</v>
      </c>
      <c r="AB181" s="18">
        <v>0</v>
      </c>
      <c r="AC181" s="18">
        <v>5800</v>
      </c>
    </row>
    <row r="182" spans="1:29" x14ac:dyDescent="0.2">
      <c r="A182" s="13" t="s">
        <v>6186</v>
      </c>
      <c r="B182" s="13" t="s">
        <v>108</v>
      </c>
      <c r="C182" s="14" t="s">
        <v>43</v>
      </c>
      <c r="D182" s="13" t="s">
        <v>811</v>
      </c>
      <c r="E182" s="13" t="s">
        <v>6187</v>
      </c>
      <c r="F182" s="13" t="s">
        <v>6188</v>
      </c>
      <c r="G182" s="13" t="s">
        <v>6189</v>
      </c>
      <c r="H182" s="13" t="s">
        <v>6190</v>
      </c>
      <c r="I182" s="13" t="str">
        <f t="shared" si="12"/>
        <v>12-2024</v>
      </c>
      <c r="J182" s="13" t="str">
        <f t="shared" si="13"/>
        <v>2024</v>
      </c>
      <c r="K182" s="229" t="s">
        <v>2475</v>
      </c>
      <c r="L182" s="13" t="s">
        <v>35</v>
      </c>
      <c r="M182" s="13" t="s">
        <v>36</v>
      </c>
      <c r="N182" s="13" t="s">
        <v>918</v>
      </c>
      <c r="O182" s="13" t="s">
        <v>919</v>
      </c>
      <c r="P182" s="13" t="s">
        <v>44</v>
      </c>
      <c r="Q182" s="13" t="s">
        <v>37</v>
      </c>
      <c r="R182" s="13" t="s">
        <v>45</v>
      </c>
      <c r="S182" s="13" t="s">
        <v>39</v>
      </c>
      <c r="T182" s="15">
        <v>1</v>
      </c>
      <c r="U182" s="13" t="s">
        <v>6226</v>
      </c>
      <c r="V182" s="16" t="s">
        <v>774</v>
      </c>
      <c r="W182" s="17">
        <v>20000</v>
      </c>
      <c r="X182" s="18">
        <v>20000</v>
      </c>
      <c r="Y182" s="18">
        <v>0</v>
      </c>
      <c r="Z182" s="18">
        <v>0</v>
      </c>
      <c r="AA182" s="18">
        <v>3200</v>
      </c>
      <c r="AB182" s="18">
        <v>0</v>
      </c>
      <c r="AC182" s="18">
        <v>23200</v>
      </c>
    </row>
    <row r="183" spans="1:29" x14ac:dyDescent="0.2">
      <c r="A183" s="13" t="s">
        <v>6191</v>
      </c>
      <c r="B183" s="13" t="s">
        <v>108</v>
      </c>
      <c r="C183" s="14" t="s">
        <v>43</v>
      </c>
      <c r="D183" s="13" t="s">
        <v>811</v>
      </c>
      <c r="E183" s="13" t="s">
        <v>6192</v>
      </c>
      <c r="F183" s="13" t="s">
        <v>6193</v>
      </c>
      <c r="G183" s="13" t="s">
        <v>6194</v>
      </c>
      <c r="H183" s="13" t="s">
        <v>6195</v>
      </c>
      <c r="I183" s="13" t="str">
        <f t="shared" si="12"/>
        <v>12-2024</v>
      </c>
      <c r="J183" s="13" t="str">
        <f t="shared" si="13"/>
        <v>2024</v>
      </c>
      <c r="K183" s="229" t="s">
        <v>2475</v>
      </c>
      <c r="L183" s="13" t="s">
        <v>35</v>
      </c>
      <c r="M183" s="13" t="s">
        <v>36</v>
      </c>
      <c r="N183" s="13" t="s">
        <v>918</v>
      </c>
      <c r="O183" s="13" t="s">
        <v>919</v>
      </c>
      <c r="P183" s="13" t="s">
        <v>44</v>
      </c>
      <c r="Q183" s="13" t="s">
        <v>37</v>
      </c>
      <c r="R183" s="13" t="s">
        <v>45</v>
      </c>
      <c r="S183" s="13" t="s">
        <v>39</v>
      </c>
      <c r="T183" s="15">
        <v>1</v>
      </c>
      <c r="U183" s="13" t="s">
        <v>6227</v>
      </c>
      <c r="V183" s="16" t="s">
        <v>53</v>
      </c>
      <c r="W183" s="17">
        <v>10000</v>
      </c>
      <c r="X183" s="18">
        <v>10000</v>
      </c>
      <c r="Y183" s="18">
        <v>0</v>
      </c>
      <c r="Z183" s="18">
        <v>0</v>
      </c>
      <c r="AA183" s="18">
        <v>1600</v>
      </c>
      <c r="AB183" s="18">
        <v>0</v>
      </c>
      <c r="AC183" s="18">
        <v>11600</v>
      </c>
    </row>
    <row r="184" spans="1:29" x14ac:dyDescent="0.2">
      <c r="A184" s="13" t="s">
        <v>6196</v>
      </c>
      <c r="B184" s="13" t="s">
        <v>108</v>
      </c>
      <c r="C184" s="14" t="s">
        <v>43</v>
      </c>
      <c r="D184" s="13" t="s">
        <v>811</v>
      </c>
      <c r="E184" s="13" t="s">
        <v>6197</v>
      </c>
      <c r="F184" s="13" t="s">
        <v>6198</v>
      </c>
      <c r="G184" s="13" t="s">
        <v>6199</v>
      </c>
      <c r="H184" s="13" t="s">
        <v>6200</v>
      </c>
      <c r="I184" s="13" t="str">
        <f t="shared" si="12"/>
        <v>12-2024</v>
      </c>
      <c r="J184" s="13" t="str">
        <f t="shared" si="13"/>
        <v>2024</v>
      </c>
      <c r="K184" s="229" t="s">
        <v>2474</v>
      </c>
      <c r="L184" s="13" t="s">
        <v>35</v>
      </c>
      <c r="M184" s="13" t="s">
        <v>36</v>
      </c>
      <c r="N184" s="13" t="s">
        <v>819</v>
      </c>
      <c r="O184" s="13" t="s">
        <v>824</v>
      </c>
      <c r="P184" s="13" t="s">
        <v>44</v>
      </c>
      <c r="Q184" s="13" t="s">
        <v>37</v>
      </c>
      <c r="R184" s="13" t="s">
        <v>45</v>
      </c>
      <c r="S184" s="13" t="s">
        <v>39</v>
      </c>
      <c r="T184" s="15">
        <v>1</v>
      </c>
      <c r="U184" s="13" t="s">
        <v>6228</v>
      </c>
      <c r="V184" s="16" t="s">
        <v>3691</v>
      </c>
      <c r="W184" s="17">
        <v>1400</v>
      </c>
      <c r="X184" s="18">
        <v>1400</v>
      </c>
      <c r="Y184" s="18">
        <v>0</v>
      </c>
      <c r="Z184" s="18">
        <v>0</v>
      </c>
      <c r="AA184" s="18">
        <v>224</v>
      </c>
      <c r="AB184" s="18">
        <v>0</v>
      </c>
      <c r="AC184" s="18">
        <v>1624</v>
      </c>
    </row>
    <row r="185" spans="1:29" x14ac:dyDescent="0.2">
      <c r="A185" s="13" t="s">
        <v>6201</v>
      </c>
      <c r="B185" s="13" t="s">
        <v>108</v>
      </c>
      <c r="C185" s="14" t="s">
        <v>43</v>
      </c>
      <c r="D185" s="13" t="s">
        <v>811</v>
      </c>
      <c r="E185" s="13" t="s">
        <v>6202</v>
      </c>
      <c r="F185" s="13" t="s">
        <v>6203</v>
      </c>
      <c r="G185" s="13" t="s">
        <v>6204</v>
      </c>
      <c r="H185" s="13" t="s">
        <v>6205</v>
      </c>
      <c r="I185" s="13" t="str">
        <f t="shared" si="12"/>
        <v>12-2024</v>
      </c>
      <c r="J185" s="13" t="str">
        <f t="shared" si="13"/>
        <v>2024</v>
      </c>
      <c r="K185" s="229" t="s">
        <v>2475</v>
      </c>
      <c r="L185" s="13" t="s">
        <v>35</v>
      </c>
      <c r="M185" s="13" t="s">
        <v>36</v>
      </c>
      <c r="N185" s="13" t="s">
        <v>918</v>
      </c>
      <c r="O185" s="13" t="s">
        <v>919</v>
      </c>
      <c r="P185" s="13" t="s">
        <v>44</v>
      </c>
      <c r="Q185" s="13" t="s">
        <v>37</v>
      </c>
      <c r="R185" s="13" t="s">
        <v>45</v>
      </c>
      <c r="S185" s="13" t="s">
        <v>39</v>
      </c>
      <c r="T185" s="15">
        <v>1</v>
      </c>
      <c r="U185" s="13" t="s">
        <v>6229</v>
      </c>
      <c r="V185" s="16" t="s">
        <v>6230</v>
      </c>
      <c r="W185" s="17">
        <v>11150</v>
      </c>
      <c r="X185" s="18">
        <v>11150</v>
      </c>
      <c r="Y185" s="18">
        <v>0</v>
      </c>
      <c r="Z185" s="18">
        <v>0</v>
      </c>
      <c r="AA185" s="18">
        <v>1784</v>
      </c>
      <c r="AB185" s="18">
        <v>0</v>
      </c>
      <c r="AC185" s="18">
        <v>12934</v>
      </c>
    </row>
    <row r="186" spans="1:29" x14ac:dyDescent="0.2">
      <c r="A186" s="13" t="s">
        <v>6206</v>
      </c>
      <c r="B186" s="13" t="s">
        <v>108</v>
      </c>
      <c r="C186" s="14" t="s">
        <v>43</v>
      </c>
      <c r="D186" s="13" t="s">
        <v>811</v>
      </c>
      <c r="E186" s="13" t="s">
        <v>6207</v>
      </c>
      <c r="F186" s="13" t="s">
        <v>6208</v>
      </c>
      <c r="G186" s="13" t="s">
        <v>6209</v>
      </c>
      <c r="H186" s="13" t="s">
        <v>6210</v>
      </c>
      <c r="I186" s="13" t="str">
        <f t="shared" si="12"/>
        <v>12-2024</v>
      </c>
      <c r="J186" s="13" t="str">
        <f t="shared" si="13"/>
        <v>2024</v>
      </c>
      <c r="K186" s="229" t="s">
        <v>2475</v>
      </c>
      <c r="L186" s="13" t="s">
        <v>35</v>
      </c>
      <c r="M186" s="13" t="s">
        <v>36</v>
      </c>
      <c r="N186" s="13" t="s">
        <v>918</v>
      </c>
      <c r="O186" s="13" t="s">
        <v>919</v>
      </c>
      <c r="P186" s="13" t="s">
        <v>44</v>
      </c>
      <c r="Q186" s="13" t="s">
        <v>37</v>
      </c>
      <c r="R186" s="13" t="s">
        <v>45</v>
      </c>
      <c r="S186" s="13" t="s">
        <v>39</v>
      </c>
      <c r="T186" s="15">
        <v>1</v>
      </c>
      <c r="U186" s="13" t="s">
        <v>6231</v>
      </c>
      <c r="V186" s="16" t="s">
        <v>50</v>
      </c>
      <c r="W186" s="17">
        <v>15000</v>
      </c>
      <c r="X186" s="18">
        <v>15000</v>
      </c>
      <c r="Y186" s="18">
        <v>0</v>
      </c>
      <c r="Z186" s="18">
        <v>0</v>
      </c>
      <c r="AA186" s="18">
        <v>2400</v>
      </c>
      <c r="AB186" s="18">
        <v>0</v>
      </c>
      <c r="AC186" s="18">
        <v>17400</v>
      </c>
    </row>
    <row r="187" spans="1:29" x14ac:dyDescent="0.2">
      <c r="A187" s="13" t="s">
        <v>6211</v>
      </c>
      <c r="B187" s="13" t="s">
        <v>108</v>
      </c>
      <c r="C187" s="14" t="s">
        <v>761</v>
      </c>
      <c r="D187" s="13" t="s">
        <v>815</v>
      </c>
      <c r="E187" s="13" t="s">
        <v>6212</v>
      </c>
      <c r="F187" s="13" t="s">
        <v>6213</v>
      </c>
      <c r="G187" s="13" t="s">
        <v>6214</v>
      </c>
      <c r="H187" s="13" t="s">
        <v>6215</v>
      </c>
      <c r="I187" s="13" t="str">
        <f t="shared" si="12"/>
        <v>12-2024</v>
      </c>
      <c r="J187" s="13" t="str">
        <f t="shared" si="13"/>
        <v>2024</v>
      </c>
      <c r="K187" s="229" t="s">
        <v>2474</v>
      </c>
      <c r="L187" s="13" t="s">
        <v>35</v>
      </c>
      <c r="M187" s="13" t="s">
        <v>36</v>
      </c>
      <c r="N187" s="13" t="s">
        <v>817</v>
      </c>
      <c r="O187" s="13" t="s">
        <v>825</v>
      </c>
      <c r="P187" s="13" t="s">
        <v>34</v>
      </c>
      <c r="Q187" s="13" t="s">
        <v>34</v>
      </c>
      <c r="R187" s="13" t="s">
        <v>766</v>
      </c>
      <c r="S187" s="13" t="s">
        <v>767</v>
      </c>
      <c r="T187" s="15">
        <v>0</v>
      </c>
      <c r="U187" s="13" t="s">
        <v>768</v>
      </c>
      <c r="V187" s="16" t="s">
        <v>769</v>
      </c>
      <c r="W187" s="17">
        <v>0</v>
      </c>
      <c r="X187" s="18">
        <v>0</v>
      </c>
      <c r="Y187" s="18">
        <v>0</v>
      </c>
      <c r="Z187" s="18">
        <v>0</v>
      </c>
      <c r="AA187" s="18">
        <v>0</v>
      </c>
      <c r="AB187" s="18">
        <v>0</v>
      </c>
      <c r="AC187" s="18">
        <v>0</v>
      </c>
    </row>
    <row r="188" spans="1:29" x14ac:dyDescent="0.2">
      <c r="A188" s="13" t="s">
        <v>6216</v>
      </c>
      <c r="B188" s="13" t="s">
        <v>108</v>
      </c>
      <c r="C188" s="14" t="s">
        <v>761</v>
      </c>
      <c r="D188" s="13" t="s">
        <v>815</v>
      </c>
      <c r="E188" s="13" t="s">
        <v>6217</v>
      </c>
      <c r="F188" s="13" t="s">
        <v>6218</v>
      </c>
      <c r="G188" s="13" t="s">
        <v>6219</v>
      </c>
      <c r="H188" s="13" t="s">
        <v>6220</v>
      </c>
      <c r="I188" s="13" t="str">
        <f t="shared" si="12"/>
        <v>12-2024</v>
      </c>
      <c r="J188" s="13" t="str">
        <f t="shared" si="13"/>
        <v>2024</v>
      </c>
      <c r="K188" s="229" t="s">
        <v>2474</v>
      </c>
      <c r="L188" s="13" t="s">
        <v>35</v>
      </c>
      <c r="M188" s="13" t="s">
        <v>36</v>
      </c>
      <c r="N188" s="13" t="s">
        <v>813</v>
      </c>
      <c r="O188" s="13" t="s">
        <v>822</v>
      </c>
      <c r="P188" s="13" t="s">
        <v>34</v>
      </c>
      <c r="Q188" s="13" t="s">
        <v>34</v>
      </c>
      <c r="R188" s="13" t="s">
        <v>766</v>
      </c>
      <c r="S188" s="13" t="s">
        <v>767</v>
      </c>
      <c r="T188" s="15">
        <v>0</v>
      </c>
      <c r="U188" s="13" t="s">
        <v>768</v>
      </c>
      <c r="V188" s="16" t="s">
        <v>769</v>
      </c>
      <c r="W188" s="17">
        <v>0</v>
      </c>
      <c r="X188" s="18">
        <v>0</v>
      </c>
      <c r="Y188" s="18">
        <v>0</v>
      </c>
      <c r="Z188" s="18">
        <v>0</v>
      </c>
      <c r="AA188" s="18">
        <v>0</v>
      </c>
      <c r="AB188" s="18">
        <v>0</v>
      </c>
      <c r="AC188" s="18">
        <v>0</v>
      </c>
    </row>
    <row r="189" spans="1:29" x14ac:dyDescent="0.2">
      <c r="A189" s="287"/>
      <c r="B189" s="287"/>
      <c r="C189" s="288"/>
      <c r="D189" s="287"/>
      <c r="E189" s="287"/>
      <c r="F189" s="287"/>
      <c r="G189" s="287"/>
      <c r="H189" s="287"/>
      <c r="I189" s="287"/>
      <c r="J189" s="287"/>
      <c r="K189" s="289"/>
      <c r="L189" s="287"/>
      <c r="M189" s="287"/>
      <c r="N189" s="287"/>
      <c r="O189" s="287"/>
      <c r="P189" s="287"/>
      <c r="Q189" s="287"/>
      <c r="R189" s="287"/>
      <c r="S189" s="287"/>
      <c r="T189" s="291"/>
      <c r="U189" s="287"/>
      <c r="V189" s="292"/>
      <c r="W189" s="294"/>
      <c r="X189" s="293"/>
      <c r="Y189" s="293"/>
      <c r="Z189" s="293"/>
      <c r="AA189" s="293"/>
      <c r="AB189" s="293"/>
      <c r="AC189" s="293"/>
    </row>
  </sheetData>
  <dataValidations count="1">
    <dataValidation type="list" allowBlank="1" showInputMessage="1" showErrorMessage="1" sqref="K3:K189" xr:uid="{EECE1AEC-2378-45B5-B334-564F870DFA07}">
      <formula1>",Por definir,SADCAL,Tlacuaches"</formula1>
    </dataValidation>
  </dataValidation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D43DB-C11D-426A-9D53-2567E10014CB}">
  <dimension ref="A3:BN10"/>
  <sheetViews>
    <sheetView topLeftCell="BH1" workbookViewId="0">
      <selection activeCell="BJ8" sqref="BJ8"/>
    </sheetView>
  </sheetViews>
  <sheetFormatPr baseColWidth="10" defaultRowHeight="12.75" x14ac:dyDescent="0.2"/>
  <cols>
    <col min="1" max="1" width="15.7109375" bestFit="1" customWidth="1"/>
    <col min="2" max="2" width="20.140625" bestFit="1" customWidth="1"/>
    <col min="3" max="3" width="17.42578125" bestFit="1" customWidth="1"/>
    <col min="4" max="4" width="18.28515625" bestFit="1" customWidth="1"/>
    <col min="5" max="5" width="17.5703125" bestFit="1" customWidth="1"/>
    <col min="6" max="6" width="19.28515625" bestFit="1" customWidth="1"/>
    <col min="7" max="7" width="18.42578125" bestFit="1" customWidth="1"/>
    <col min="8" max="8" width="17.42578125" bestFit="1" customWidth="1"/>
    <col min="9" max="9" width="18.28515625" bestFit="1" customWidth="1"/>
    <col min="10" max="10" width="17.5703125" bestFit="1" customWidth="1"/>
    <col min="11" max="11" width="19.28515625" bestFit="1" customWidth="1"/>
    <col min="12" max="12" width="18.42578125" bestFit="1" customWidth="1"/>
    <col min="13" max="13" width="17.42578125" bestFit="1" customWidth="1"/>
    <col min="14" max="14" width="18.28515625" bestFit="1" customWidth="1"/>
    <col min="15" max="15" width="17.5703125" bestFit="1" customWidth="1"/>
    <col min="16" max="16" width="19.28515625" bestFit="1" customWidth="1"/>
    <col min="17" max="17" width="18.42578125" bestFit="1" customWidth="1"/>
    <col min="18" max="18" width="17.42578125" bestFit="1" customWidth="1"/>
    <col min="19" max="19" width="18.28515625" bestFit="1" customWidth="1"/>
    <col min="20" max="20" width="17.5703125" bestFit="1" customWidth="1"/>
    <col min="21" max="21" width="19.28515625" bestFit="1" customWidth="1"/>
    <col min="22" max="22" width="18.42578125" bestFit="1" customWidth="1"/>
    <col min="23" max="23" width="17.42578125" bestFit="1" customWidth="1"/>
    <col min="24" max="24" width="18.28515625" bestFit="1" customWidth="1"/>
    <col min="25" max="25" width="17.5703125" bestFit="1" customWidth="1"/>
    <col min="26" max="26" width="19.28515625" bestFit="1" customWidth="1"/>
    <col min="27" max="27" width="18.42578125" bestFit="1" customWidth="1"/>
    <col min="28" max="28" width="17.42578125" bestFit="1" customWidth="1"/>
    <col min="29" max="29" width="18.28515625" bestFit="1" customWidth="1"/>
    <col min="30" max="30" width="17.5703125" bestFit="1" customWidth="1"/>
    <col min="31" max="31" width="19.28515625" bestFit="1" customWidth="1"/>
    <col min="32" max="32" width="18.42578125" bestFit="1" customWidth="1"/>
    <col min="33" max="33" width="17.42578125" bestFit="1" customWidth="1"/>
    <col min="34" max="34" width="18.28515625" bestFit="1" customWidth="1"/>
    <col min="35" max="35" width="17.5703125" bestFit="1" customWidth="1"/>
    <col min="36" max="36" width="19.28515625" bestFit="1" customWidth="1"/>
    <col min="37" max="37" width="18.42578125" bestFit="1" customWidth="1"/>
    <col min="38" max="38" width="17.42578125" bestFit="1" customWidth="1"/>
    <col min="39" max="39" width="18.28515625" bestFit="1" customWidth="1"/>
    <col min="40" max="40" width="17.5703125" bestFit="1" customWidth="1"/>
    <col min="41" max="41" width="19.28515625" bestFit="1" customWidth="1"/>
    <col min="42" max="42" width="18.42578125" bestFit="1" customWidth="1"/>
    <col min="43" max="43" width="17.42578125" bestFit="1" customWidth="1"/>
    <col min="44" max="44" width="18.28515625" bestFit="1" customWidth="1"/>
    <col min="45" max="45" width="17.5703125" bestFit="1" customWidth="1"/>
    <col min="46" max="46" width="19.28515625" bestFit="1" customWidth="1"/>
    <col min="47" max="47" width="18.42578125" bestFit="1" customWidth="1"/>
    <col min="48" max="48" width="17.42578125" bestFit="1" customWidth="1"/>
    <col min="49" max="49" width="18.28515625" bestFit="1" customWidth="1"/>
    <col min="50" max="50" width="17.5703125" bestFit="1" customWidth="1"/>
    <col min="51" max="51" width="19.28515625" bestFit="1" customWidth="1"/>
    <col min="52" max="52" width="18.42578125" bestFit="1" customWidth="1"/>
    <col min="53" max="53" width="17.42578125" bestFit="1" customWidth="1"/>
    <col min="54" max="54" width="18.28515625" bestFit="1" customWidth="1"/>
    <col min="55" max="55" width="17.5703125" bestFit="1" customWidth="1"/>
    <col min="56" max="56" width="19.28515625" bestFit="1" customWidth="1"/>
    <col min="57" max="57" width="18.42578125" bestFit="1" customWidth="1"/>
    <col min="58" max="58" width="17.42578125" bestFit="1" customWidth="1"/>
    <col min="59" max="59" width="18.28515625" bestFit="1" customWidth="1"/>
    <col min="60" max="60" width="17.5703125" bestFit="1" customWidth="1"/>
    <col min="61" max="61" width="19.28515625" bestFit="1" customWidth="1"/>
    <col min="62" max="62" width="22.85546875" bestFit="1" customWidth="1"/>
    <col min="63" max="63" width="21.85546875" bestFit="1" customWidth="1"/>
    <col min="64" max="64" width="22.7109375" bestFit="1" customWidth="1"/>
    <col min="65" max="65" width="22" bestFit="1" customWidth="1"/>
    <col min="66" max="66" width="23.7109375" bestFit="1" customWidth="1"/>
  </cols>
  <sheetData>
    <row r="3" spans="1:66" x14ac:dyDescent="0.2">
      <c r="B3" s="286" t="s">
        <v>2498</v>
      </c>
    </row>
    <row r="4" spans="1:66" x14ac:dyDescent="0.2">
      <c r="B4" t="s">
        <v>1090</v>
      </c>
      <c r="G4" t="s">
        <v>1092</v>
      </c>
      <c r="L4" t="s">
        <v>1093</v>
      </c>
      <c r="Q4" t="s">
        <v>2496</v>
      </c>
      <c r="V4" t="s">
        <v>2497</v>
      </c>
      <c r="AA4" t="s">
        <v>2595</v>
      </c>
      <c r="AF4" t="s">
        <v>3208</v>
      </c>
      <c r="AK4" t="s">
        <v>3865</v>
      </c>
      <c r="AP4" t="s">
        <v>4375</v>
      </c>
      <c r="AU4" t="s">
        <v>5462</v>
      </c>
      <c r="AZ4" t="s">
        <v>5571</v>
      </c>
      <c r="BE4" t="s">
        <v>6232</v>
      </c>
      <c r="BJ4" t="s">
        <v>2500</v>
      </c>
      <c r="BK4" t="s">
        <v>6707</v>
      </c>
      <c r="BL4" t="s">
        <v>6708</v>
      </c>
      <c r="BM4" t="s">
        <v>6709</v>
      </c>
      <c r="BN4" t="s">
        <v>6710</v>
      </c>
    </row>
    <row r="5" spans="1:66" x14ac:dyDescent="0.2">
      <c r="A5" s="286" t="s">
        <v>2495</v>
      </c>
      <c r="B5" t="s">
        <v>2499</v>
      </c>
      <c r="C5" t="s">
        <v>5465</v>
      </c>
      <c r="D5" t="s">
        <v>5466</v>
      </c>
      <c r="E5" t="s">
        <v>5467</v>
      </c>
      <c r="F5" t="s">
        <v>6711</v>
      </c>
      <c r="G5" t="s">
        <v>2499</v>
      </c>
      <c r="H5" t="s">
        <v>5465</v>
      </c>
      <c r="I5" t="s">
        <v>5466</v>
      </c>
      <c r="J5" t="s">
        <v>5467</v>
      </c>
      <c r="K5" t="s">
        <v>6711</v>
      </c>
      <c r="L5" t="s">
        <v>2499</v>
      </c>
      <c r="M5" t="s">
        <v>5465</v>
      </c>
      <c r="N5" t="s">
        <v>5466</v>
      </c>
      <c r="O5" t="s">
        <v>5467</v>
      </c>
      <c r="P5" t="s">
        <v>6711</v>
      </c>
      <c r="Q5" t="s">
        <v>2499</v>
      </c>
      <c r="R5" t="s">
        <v>5465</v>
      </c>
      <c r="S5" t="s">
        <v>5466</v>
      </c>
      <c r="T5" t="s">
        <v>5467</v>
      </c>
      <c r="U5" t="s">
        <v>6711</v>
      </c>
      <c r="V5" t="s">
        <v>2499</v>
      </c>
      <c r="W5" t="s">
        <v>5465</v>
      </c>
      <c r="X5" t="s">
        <v>5466</v>
      </c>
      <c r="Y5" t="s">
        <v>5467</v>
      </c>
      <c r="Z5" t="s">
        <v>6711</v>
      </c>
      <c r="AA5" t="s">
        <v>2499</v>
      </c>
      <c r="AB5" t="s">
        <v>5465</v>
      </c>
      <c r="AC5" t="s">
        <v>5466</v>
      </c>
      <c r="AD5" t="s">
        <v>5467</v>
      </c>
      <c r="AE5" t="s">
        <v>6711</v>
      </c>
      <c r="AF5" t="s">
        <v>2499</v>
      </c>
      <c r="AG5" t="s">
        <v>5465</v>
      </c>
      <c r="AH5" t="s">
        <v>5466</v>
      </c>
      <c r="AI5" t="s">
        <v>5467</v>
      </c>
      <c r="AJ5" t="s">
        <v>6711</v>
      </c>
      <c r="AK5" t="s">
        <v>2499</v>
      </c>
      <c r="AL5" t="s">
        <v>5465</v>
      </c>
      <c r="AM5" t="s">
        <v>5466</v>
      </c>
      <c r="AN5" t="s">
        <v>5467</v>
      </c>
      <c r="AO5" t="s">
        <v>6711</v>
      </c>
      <c r="AP5" t="s">
        <v>2499</v>
      </c>
      <c r="AQ5" t="s">
        <v>5465</v>
      </c>
      <c r="AR5" t="s">
        <v>5466</v>
      </c>
      <c r="AS5" t="s">
        <v>5467</v>
      </c>
      <c r="AT5" t="s">
        <v>6711</v>
      </c>
      <c r="AU5" t="s">
        <v>2499</v>
      </c>
      <c r="AV5" t="s">
        <v>5465</v>
      </c>
      <c r="AW5" t="s">
        <v>5466</v>
      </c>
      <c r="AX5" t="s">
        <v>5467</v>
      </c>
      <c r="AY5" t="s">
        <v>6711</v>
      </c>
      <c r="AZ5" t="s">
        <v>2499</v>
      </c>
      <c r="BA5" t="s">
        <v>5465</v>
      </c>
      <c r="BB5" t="s">
        <v>5466</v>
      </c>
      <c r="BC5" t="s">
        <v>5467</v>
      </c>
      <c r="BD5" t="s">
        <v>6711</v>
      </c>
      <c r="BE5" t="s">
        <v>2499</v>
      </c>
      <c r="BF5" t="s">
        <v>5465</v>
      </c>
      <c r="BG5" t="s">
        <v>5466</v>
      </c>
      <c r="BH5" t="s">
        <v>5467</v>
      </c>
      <c r="BI5" t="s">
        <v>6711</v>
      </c>
    </row>
    <row r="6" spans="1:66" x14ac:dyDescent="0.2">
      <c r="A6" s="124" t="s">
        <v>3784</v>
      </c>
      <c r="B6" s="97">
        <v>2224.14</v>
      </c>
      <c r="C6" s="97">
        <v>0</v>
      </c>
      <c r="D6" s="97">
        <v>0</v>
      </c>
      <c r="E6" s="97">
        <v>0</v>
      </c>
      <c r="F6" s="97"/>
      <c r="G6" s="97">
        <v>3538.59</v>
      </c>
      <c r="H6" s="97">
        <v>0</v>
      </c>
      <c r="I6" s="97">
        <v>0</v>
      </c>
      <c r="J6" s="97">
        <v>0</v>
      </c>
      <c r="K6" s="97"/>
      <c r="L6" s="97">
        <v>20178.16</v>
      </c>
      <c r="M6" s="97">
        <v>0</v>
      </c>
      <c r="N6" s="97">
        <v>23</v>
      </c>
      <c r="O6" s="97">
        <v>0</v>
      </c>
      <c r="P6" s="97"/>
      <c r="Q6" s="97">
        <v>28328.749999999993</v>
      </c>
      <c r="R6" s="97">
        <v>0</v>
      </c>
      <c r="S6" s="97">
        <v>0</v>
      </c>
      <c r="T6" s="97">
        <v>53.699999999999996</v>
      </c>
      <c r="U6" s="97"/>
      <c r="V6" s="97">
        <v>24064.210000000003</v>
      </c>
      <c r="W6" s="97">
        <v>0</v>
      </c>
      <c r="X6" s="97">
        <v>697</v>
      </c>
      <c r="Y6" s="97">
        <v>181.62</v>
      </c>
      <c r="Z6" s="97"/>
      <c r="AA6" s="97">
        <v>11147.74</v>
      </c>
      <c r="AB6" s="97">
        <v>0</v>
      </c>
      <c r="AC6" s="97">
        <v>199</v>
      </c>
      <c r="AD6" s="97">
        <v>47.069999999999993</v>
      </c>
      <c r="AE6" s="97"/>
      <c r="AF6" s="97">
        <v>53347.360000000008</v>
      </c>
      <c r="AG6" s="97">
        <v>0</v>
      </c>
      <c r="AH6" s="97">
        <v>0</v>
      </c>
      <c r="AI6" s="97">
        <v>65.19</v>
      </c>
      <c r="AJ6" s="97"/>
      <c r="AK6" s="97">
        <v>10377.789999999999</v>
      </c>
      <c r="AL6" s="97">
        <v>0</v>
      </c>
      <c r="AM6" s="97">
        <v>0</v>
      </c>
      <c r="AN6" s="97">
        <v>73.52000000000001</v>
      </c>
      <c r="AO6" s="97"/>
      <c r="AP6" s="97">
        <v>19925.87</v>
      </c>
      <c r="AQ6" s="97">
        <v>0</v>
      </c>
      <c r="AR6" s="97">
        <v>0</v>
      </c>
      <c r="AS6" s="97">
        <v>108.07</v>
      </c>
      <c r="AT6" s="97"/>
      <c r="AU6" s="97">
        <v>10932.990000000003</v>
      </c>
      <c r="AV6" s="97">
        <v>0</v>
      </c>
      <c r="AW6" s="97">
        <v>0</v>
      </c>
      <c r="AX6" s="97">
        <v>176.34</v>
      </c>
      <c r="AY6" s="97"/>
      <c r="AZ6" s="97">
        <v>21790.98</v>
      </c>
      <c r="BA6" s="97">
        <v>0</v>
      </c>
      <c r="BB6" s="97">
        <v>687.49</v>
      </c>
      <c r="BC6" s="97">
        <v>310.76</v>
      </c>
      <c r="BD6" s="97"/>
      <c r="BE6" s="97">
        <v>15081.27</v>
      </c>
      <c r="BF6" s="97">
        <v>0</v>
      </c>
      <c r="BG6" s="97">
        <v>0</v>
      </c>
      <c r="BH6" s="97">
        <v>164.2</v>
      </c>
      <c r="BI6" s="97"/>
      <c r="BJ6" s="97">
        <v>220937.85</v>
      </c>
      <c r="BK6" s="97">
        <v>0</v>
      </c>
      <c r="BL6" s="97">
        <v>1606.49</v>
      </c>
      <c r="BM6" s="97">
        <v>1180.47</v>
      </c>
      <c r="BN6" s="97"/>
    </row>
    <row r="7" spans="1:66" x14ac:dyDescent="0.2">
      <c r="A7" s="124" t="s">
        <v>3786</v>
      </c>
      <c r="B7" s="97">
        <v>13946.64</v>
      </c>
      <c r="C7" s="97">
        <v>0</v>
      </c>
      <c r="D7" s="97">
        <v>0</v>
      </c>
      <c r="E7" s="97">
        <v>0</v>
      </c>
      <c r="F7" s="97"/>
      <c r="G7" s="97">
        <v>175</v>
      </c>
      <c r="H7" s="97">
        <v>0</v>
      </c>
      <c r="I7" s="97">
        <v>0</v>
      </c>
      <c r="J7" s="97">
        <v>0</v>
      </c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>
        <v>7052.84</v>
      </c>
      <c r="AB7" s="97">
        <v>0</v>
      </c>
      <c r="AC7" s="97">
        <v>0</v>
      </c>
      <c r="AD7" s="97">
        <v>0</v>
      </c>
      <c r="AE7" s="97"/>
      <c r="AF7" s="97">
        <v>1131.24</v>
      </c>
      <c r="AG7" s="97">
        <v>0</v>
      </c>
      <c r="AH7" s="97">
        <v>0</v>
      </c>
      <c r="AI7" s="97">
        <v>0</v>
      </c>
      <c r="AJ7" s="97"/>
      <c r="AK7" s="97">
        <v>252.63</v>
      </c>
      <c r="AL7" s="97">
        <v>0</v>
      </c>
      <c r="AM7" s="97">
        <v>0</v>
      </c>
      <c r="AN7" s="97">
        <v>6.95</v>
      </c>
      <c r="AO7" s="97"/>
      <c r="AP7" s="97">
        <v>5811.24</v>
      </c>
      <c r="AQ7" s="97">
        <v>0</v>
      </c>
      <c r="AR7" s="97">
        <v>0</v>
      </c>
      <c r="AS7" s="97">
        <v>0</v>
      </c>
      <c r="AT7" s="97"/>
      <c r="AU7" s="97">
        <v>5630.21</v>
      </c>
      <c r="AV7" s="97">
        <v>0</v>
      </c>
      <c r="AW7" s="97">
        <v>0</v>
      </c>
      <c r="AX7" s="97">
        <v>0</v>
      </c>
      <c r="AY7" s="97"/>
      <c r="AZ7" s="97">
        <v>2108.3000000000002</v>
      </c>
      <c r="BA7" s="97">
        <v>0</v>
      </c>
      <c r="BB7" s="97">
        <v>0</v>
      </c>
      <c r="BC7" s="97">
        <v>0</v>
      </c>
      <c r="BD7" s="97"/>
      <c r="BE7" s="97">
        <v>420</v>
      </c>
      <c r="BF7" s="97">
        <v>0</v>
      </c>
      <c r="BG7" s="97">
        <v>0</v>
      </c>
      <c r="BH7" s="97">
        <v>0</v>
      </c>
      <c r="BI7" s="97"/>
      <c r="BJ7" s="97">
        <v>36528.100000000006</v>
      </c>
      <c r="BK7" s="97">
        <v>0</v>
      </c>
      <c r="BL7" s="97">
        <v>0</v>
      </c>
      <c r="BM7" s="97">
        <v>6.95</v>
      </c>
      <c r="BN7" s="97"/>
    </row>
    <row r="8" spans="1:66" x14ac:dyDescent="0.2">
      <c r="A8" s="124" t="s">
        <v>3783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>
        <v>15334.460000000001</v>
      </c>
      <c r="W8" s="97">
        <v>0</v>
      </c>
      <c r="X8" s="97">
        <v>0</v>
      </c>
      <c r="Y8" s="97">
        <v>0</v>
      </c>
      <c r="Z8" s="97"/>
      <c r="AA8" s="97">
        <v>9481.89</v>
      </c>
      <c r="AB8" s="97">
        <v>0</v>
      </c>
      <c r="AC8" s="97">
        <v>0</v>
      </c>
      <c r="AD8" s="97">
        <v>0</v>
      </c>
      <c r="AE8" s="97"/>
      <c r="AF8" s="97">
        <v>9050.86</v>
      </c>
      <c r="AG8" s="97">
        <v>0</v>
      </c>
      <c r="AH8" s="97">
        <v>0</v>
      </c>
      <c r="AI8" s="97">
        <v>0</v>
      </c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>
        <v>8705.18</v>
      </c>
      <c r="BA8" s="97">
        <v>0</v>
      </c>
      <c r="BB8" s="97">
        <v>0</v>
      </c>
      <c r="BC8" s="97">
        <v>0</v>
      </c>
      <c r="BD8" s="97"/>
      <c r="BE8" s="97"/>
      <c r="BF8" s="97"/>
      <c r="BG8" s="97"/>
      <c r="BH8" s="97"/>
      <c r="BI8" s="97"/>
      <c r="BJ8" s="97">
        <v>42572.39</v>
      </c>
      <c r="BK8" s="97">
        <v>0</v>
      </c>
      <c r="BL8" s="97">
        <v>0</v>
      </c>
      <c r="BM8" s="97">
        <v>0</v>
      </c>
      <c r="BN8" s="97"/>
    </row>
    <row r="9" spans="1:66" x14ac:dyDescent="0.2">
      <c r="A9" s="124" t="s">
        <v>3785</v>
      </c>
      <c r="B9" s="97">
        <v>8294.7899999999991</v>
      </c>
      <c r="C9" s="97">
        <v>0</v>
      </c>
      <c r="D9" s="97">
        <v>466</v>
      </c>
      <c r="E9" s="97">
        <v>0</v>
      </c>
      <c r="F9" s="97"/>
      <c r="G9" s="97">
        <v>11484.11</v>
      </c>
      <c r="H9" s="97">
        <v>0</v>
      </c>
      <c r="I9" s="97">
        <v>323.37</v>
      </c>
      <c r="J9" s="97">
        <v>16.57</v>
      </c>
      <c r="K9" s="97"/>
      <c r="L9" s="97">
        <v>9009.8000000000029</v>
      </c>
      <c r="M9" s="97">
        <v>0</v>
      </c>
      <c r="N9" s="97">
        <v>4236.29</v>
      </c>
      <c r="O9" s="97">
        <v>4.76</v>
      </c>
      <c r="P9" s="97"/>
      <c r="Q9" s="97">
        <v>23308.799999999996</v>
      </c>
      <c r="R9" s="97">
        <v>0</v>
      </c>
      <c r="S9" s="97">
        <v>259</v>
      </c>
      <c r="T9" s="97">
        <v>0</v>
      </c>
      <c r="U9" s="97"/>
      <c r="V9" s="97">
        <v>40763.070000000014</v>
      </c>
      <c r="W9" s="97">
        <v>0</v>
      </c>
      <c r="X9" s="97">
        <v>870.16</v>
      </c>
      <c r="Y9" s="97">
        <v>1.33</v>
      </c>
      <c r="Z9" s="97"/>
      <c r="AA9" s="97">
        <v>27775.889999999996</v>
      </c>
      <c r="AB9" s="97">
        <v>0</v>
      </c>
      <c r="AC9" s="97">
        <v>3703.03</v>
      </c>
      <c r="AD9" s="97">
        <v>0</v>
      </c>
      <c r="AE9" s="97">
        <v>80</v>
      </c>
      <c r="AF9" s="97">
        <v>40853.350000000006</v>
      </c>
      <c r="AG9" s="97">
        <v>0</v>
      </c>
      <c r="AH9" s="97">
        <v>4504.88</v>
      </c>
      <c r="AI9" s="97">
        <v>0</v>
      </c>
      <c r="AJ9" s="97">
        <v>1875.85</v>
      </c>
      <c r="AK9" s="97">
        <v>23367.81</v>
      </c>
      <c r="AL9" s="97">
        <v>0</v>
      </c>
      <c r="AM9" s="97">
        <v>761.51</v>
      </c>
      <c r="AN9" s="97">
        <v>0</v>
      </c>
      <c r="AO9" s="97">
        <v>1290.4299999999998</v>
      </c>
      <c r="AP9" s="97">
        <v>28349.500000000004</v>
      </c>
      <c r="AQ9" s="97">
        <v>0</v>
      </c>
      <c r="AR9" s="97">
        <v>3082.7400000000002</v>
      </c>
      <c r="AS9" s="97">
        <v>428</v>
      </c>
      <c r="AT9" s="97"/>
      <c r="AU9" s="97">
        <v>16828.599999999999</v>
      </c>
      <c r="AV9" s="97">
        <v>132.41</v>
      </c>
      <c r="AW9" s="97">
        <v>306.25</v>
      </c>
      <c r="AX9" s="97">
        <v>0</v>
      </c>
      <c r="AY9" s="97"/>
      <c r="AZ9" s="97">
        <v>28063.189999999995</v>
      </c>
      <c r="BA9" s="97">
        <v>0</v>
      </c>
      <c r="BB9" s="97">
        <v>4071.5600000000004</v>
      </c>
      <c r="BC9" s="97">
        <v>0</v>
      </c>
      <c r="BD9" s="97"/>
      <c r="BE9" s="97">
        <v>96262.499999999971</v>
      </c>
      <c r="BF9" s="97">
        <v>0</v>
      </c>
      <c r="BG9" s="97">
        <v>1680.9</v>
      </c>
      <c r="BH9" s="97">
        <v>0</v>
      </c>
      <c r="BI9" s="97"/>
      <c r="BJ9" s="97">
        <v>354361.41</v>
      </c>
      <c r="BK9" s="97">
        <v>132.41</v>
      </c>
      <c r="BL9" s="97">
        <v>24265.690000000002</v>
      </c>
      <c r="BM9" s="97">
        <v>450.65999999999997</v>
      </c>
      <c r="BN9" s="97">
        <v>3246.2799999999997</v>
      </c>
    </row>
    <row r="10" spans="1:66" x14ac:dyDescent="0.2">
      <c r="A10" s="124" t="s">
        <v>2199</v>
      </c>
      <c r="B10" s="97">
        <v>24465.57</v>
      </c>
      <c r="C10" s="97">
        <v>0</v>
      </c>
      <c r="D10" s="97">
        <v>466</v>
      </c>
      <c r="E10" s="97">
        <v>0</v>
      </c>
      <c r="F10" s="97"/>
      <c r="G10" s="97">
        <v>15197.7</v>
      </c>
      <c r="H10" s="97">
        <v>0</v>
      </c>
      <c r="I10" s="97">
        <v>323.37</v>
      </c>
      <c r="J10" s="97">
        <v>16.57</v>
      </c>
      <c r="K10" s="97"/>
      <c r="L10" s="97">
        <v>29187.960000000003</v>
      </c>
      <c r="M10" s="97">
        <v>0</v>
      </c>
      <c r="N10" s="97">
        <v>4259.29</v>
      </c>
      <c r="O10" s="97">
        <v>4.76</v>
      </c>
      <c r="P10" s="97"/>
      <c r="Q10" s="97">
        <v>51637.549999999988</v>
      </c>
      <c r="R10" s="97">
        <v>0</v>
      </c>
      <c r="S10" s="97">
        <v>259</v>
      </c>
      <c r="T10" s="97">
        <v>53.699999999999996</v>
      </c>
      <c r="U10" s="97"/>
      <c r="V10" s="97">
        <v>80161.74000000002</v>
      </c>
      <c r="W10" s="97">
        <v>0</v>
      </c>
      <c r="X10" s="97">
        <v>1567.1599999999999</v>
      </c>
      <c r="Y10" s="97">
        <v>182.95000000000002</v>
      </c>
      <c r="Z10" s="97"/>
      <c r="AA10" s="97">
        <v>55458.36</v>
      </c>
      <c r="AB10" s="97">
        <v>0</v>
      </c>
      <c r="AC10" s="97">
        <v>3902.03</v>
      </c>
      <c r="AD10" s="97">
        <v>47.069999999999993</v>
      </c>
      <c r="AE10" s="97">
        <v>80</v>
      </c>
      <c r="AF10" s="97">
        <v>104382.81000000001</v>
      </c>
      <c r="AG10" s="97">
        <v>0</v>
      </c>
      <c r="AH10" s="97">
        <v>4504.88</v>
      </c>
      <c r="AI10" s="97">
        <v>65.19</v>
      </c>
      <c r="AJ10" s="97">
        <v>1875.85</v>
      </c>
      <c r="AK10" s="97">
        <v>33998.229999999996</v>
      </c>
      <c r="AL10" s="97">
        <v>0</v>
      </c>
      <c r="AM10" s="97">
        <v>761.51</v>
      </c>
      <c r="AN10" s="97">
        <v>80.470000000000013</v>
      </c>
      <c r="AO10" s="97">
        <v>1290.4299999999998</v>
      </c>
      <c r="AP10" s="97">
        <v>54086.61</v>
      </c>
      <c r="AQ10" s="97">
        <v>0</v>
      </c>
      <c r="AR10" s="97">
        <v>3082.7400000000002</v>
      </c>
      <c r="AS10" s="97">
        <v>536.06999999999994</v>
      </c>
      <c r="AT10" s="97"/>
      <c r="AU10" s="97">
        <v>33391.800000000003</v>
      </c>
      <c r="AV10" s="97">
        <v>132.41</v>
      </c>
      <c r="AW10" s="97">
        <v>306.25</v>
      </c>
      <c r="AX10" s="97">
        <v>176.34</v>
      </c>
      <c r="AY10" s="97"/>
      <c r="AZ10" s="97">
        <v>60667.649999999994</v>
      </c>
      <c r="BA10" s="97">
        <v>0</v>
      </c>
      <c r="BB10" s="97">
        <v>4759.05</v>
      </c>
      <c r="BC10" s="97">
        <v>310.76</v>
      </c>
      <c r="BD10" s="97"/>
      <c r="BE10" s="97">
        <v>111763.76999999997</v>
      </c>
      <c r="BF10" s="97">
        <v>0</v>
      </c>
      <c r="BG10" s="97">
        <v>1680.9</v>
      </c>
      <c r="BH10" s="97">
        <v>164.2</v>
      </c>
      <c r="BI10" s="97"/>
      <c r="BJ10" s="97">
        <v>654399.75</v>
      </c>
      <c r="BK10" s="97">
        <v>132.41</v>
      </c>
      <c r="BL10" s="97">
        <v>25872.180000000004</v>
      </c>
      <c r="BM10" s="97">
        <v>1638.08</v>
      </c>
      <c r="BN10" s="97">
        <v>3246.2799999999997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5FD06-749D-4FB1-B143-91B24263AFB4}">
  <dimension ref="A1:AJ743"/>
  <sheetViews>
    <sheetView showGridLines="0" workbookViewId="0">
      <pane xSplit="1" ySplit="2" topLeftCell="G8" activePane="bottomRight" state="frozen"/>
      <selection activeCell="W227" sqref="W227"/>
      <selection pane="topRight" activeCell="W227" sqref="W227"/>
      <selection pane="bottomLeft" activeCell="W227" sqref="W227"/>
      <selection pane="bottomRight" activeCell="U31" sqref="U31"/>
    </sheetView>
  </sheetViews>
  <sheetFormatPr baseColWidth="10" defaultColWidth="11.5703125" defaultRowHeight="11.25" x14ac:dyDescent="0.2"/>
  <cols>
    <col min="1" max="1" width="10.5703125" style="8" customWidth="1"/>
    <col min="2" max="2" width="6.28515625" style="8" customWidth="1"/>
    <col min="3" max="3" width="7.140625" style="8" customWidth="1"/>
    <col min="4" max="4" width="7.28515625" style="8" customWidth="1"/>
    <col min="5" max="5" width="8" style="8" customWidth="1"/>
    <col min="6" max="6" width="11.28515625" style="8" customWidth="1"/>
    <col min="7" max="7" width="33.7109375" style="8" customWidth="1"/>
    <col min="8" max="8" width="16.7109375" style="8" customWidth="1"/>
    <col min="9" max="9" width="10.140625" style="8" bestFit="1" customWidth="1"/>
    <col min="10" max="10" width="6.7109375" style="8" customWidth="1"/>
    <col min="11" max="11" width="9.140625" style="8" bestFit="1" customWidth="1"/>
    <col min="12" max="12" width="13.7109375" style="8" customWidth="1"/>
    <col min="13" max="13" width="25.7109375" style="8" customWidth="1"/>
    <col min="14" max="14" width="13.7109375" style="8" customWidth="1"/>
    <col min="15" max="15" width="25.7109375" style="8" customWidth="1"/>
    <col min="16" max="16" width="7" style="8" customWidth="1"/>
    <col min="17" max="17" width="7.85546875" style="8" customWidth="1"/>
    <col min="18" max="19" width="7.7109375" style="8" customWidth="1"/>
    <col min="20" max="20" width="8.5703125" style="8" customWidth="1"/>
    <col min="21" max="21" width="13.140625" style="8" bestFit="1" customWidth="1"/>
    <col min="22" max="22" width="22.85546875" style="8" customWidth="1"/>
    <col min="23" max="23" width="8.28515625" style="8" customWidth="1"/>
    <col min="24" max="24" width="11.42578125" style="8" customWidth="1"/>
    <col min="25" max="16384" width="11.5703125" style="8"/>
  </cols>
  <sheetData>
    <row r="1" spans="1:36" x14ac:dyDescent="0.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4"/>
      <c r="W1" s="5" t="s">
        <v>1</v>
      </c>
      <c r="X1" s="6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spans="1:36" s="12" customFormat="1" x14ac:dyDescent="0.2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9" t="s">
        <v>8</v>
      </c>
      <c r="H2" s="9" t="s">
        <v>9</v>
      </c>
      <c r="I2" s="9" t="s">
        <v>10</v>
      </c>
      <c r="J2" s="9" t="s">
        <v>11</v>
      </c>
      <c r="K2" s="9" t="s">
        <v>2473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3782</v>
      </c>
      <c r="V2" s="9" t="s">
        <v>21</v>
      </c>
      <c r="W2" s="11" t="s">
        <v>22</v>
      </c>
      <c r="X2" s="11" t="s">
        <v>23</v>
      </c>
      <c r="Y2" s="11" t="s">
        <v>24</v>
      </c>
      <c r="Z2" s="11" t="s">
        <v>5463</v>
      </c>
      <c r="AA2" s="11" t="s">
        <v>25</v>
      </c>
      <c r="AB2" s="68" t="s">
        <v>1179</v>
      </c>
      <c r="AC2" s="11" t="s">
        <v>27</v>
      </c>
      <c r="AD2" s="68" t="s">
        <v>1180</v>
      </c>
      <c r="AE2" s="11" t="s">
        <v>29</v>
      </c>
      <c r="AF2" s="11" t="s">
        <v>30</v>
      </c>
      <c r="AG2" s="11" t="s">
        <v>31</v>
      </c>
      <c r="AH2" s="11" t="s">
        <v>32</v>
      </c>
      <c r="AI2" s="11" t="s">
        <v>33</v>
      </c>
      <c r="AJ2" s="12" t="s">
        <v>3080</v>
      </c>
    </row>
    <row r="3" spans="1:36" x14ac:dyDescent="0.2">
      <c r="A3" s="13" t="s">
        <v>504</v>
      </c>
      <c r="B3" s="13" t="s">
        <v>38</v>
      </c>
      <c r="C3" s="14" t="s">
        <v>43</v>
      </c>
      <c r="D3" s="13" t="s">
        <v>38</v>
      </c>
      <c r="E3" s="13" t="s">
        <v>38</v>
      </c>
      <c r="F3" s="19" t="s">
        <v>505</v>
      </c>
      <c r="G3" s="13" t="s">
        <v>38</v>
      </c>
      <c r="H3" s="20">
        <v>45316</v>
      </c>
      <c r="I3" s="13" t="s">
        <v>1090</v>
      </c>
      <c r="J3" s="19">
        <v>2024</v>
      </c>
      <c r="K3" s="227" t="s">
        <v>2474</v>
      </c>
      <c r="L3" s="13" t="s">
        <v>473</v>
      </c>
      <c r="M3" s="13" t="s">
        <v>474</v>
      </c>
      <c r="N3" s="13" t="s">
        <v>35</v>
      </c>
      <c r="O3" s="13" t="s">
        <v>36</v>
      </c>
      <c r="P3" s="13" t="s">
        <v>38</v>
      </c>
      <c r="Q3" s="19" t="s">
        <v>56</v>
      </c>
      <c r="R3" s="13" t="s">
        <v>38</v>
      </c>
      <c r="S3" s="13" t="s">
        <v>39</v>
      </c>
      <c r="T3" s="15">
        <v>1</v>
      </c>
      <c r="U3" s="228" t="s">
        <v>3784</v>
      </c>
      <c r="V3" s="19" t="s">
        <v>478</v>
      </c>
      <c r="W3" s="16">
        <v>820</v>
      </c>
      <c r="X3" s="17">
        <f t="shared" ref="X3:X11" si="0">ROUND(W3*T3,2)</f>
        <v>820</v>
      </c>
      <c r="Y3" s="18">
        <f>ROUND(X3/1.16,2)</f>
        <v>706.9</v>
      </c>
      <c r="Z3" s="18">
        <v>0</v>
      </c>
      <c r="AA3" s="18">
        <v>0</v>
      </c>
      <c r="AB3" s="18">
        <v>0</v>
      </c>
      <c r="AC3" s="18">
        <f>X3-Y3</f>
        <v>113.10000000000002</v>
      </c>
      <c r="AD3" s="18">
        <v>0</v>
      </c>
      <c r="AE3" s="18">
        <v>0</v>
      </c>
      <c r="AF3" s="18">
        <v>0</v>
      </c>
      <c r="AG3" s="18">
        <v>0</v>
      </c>
      <c r="AH3" s="18">
        <v>0</v>
      </c>
      <c r="AI3" s="18">
        <f t="shared" ref="AI3:AI11" si="1">Y3-AA3+AB3+AC3+AD3-AE3-AF3+AG3-AH3</f>
        <v>820</v>
      </c>
    </row>
    <row r="4" spans="1:36" x14ac:dyDescent="0.2">
      <c r="A4" s="13" t="s">
        <v>506</v>
      </c>
      <c r="B4" s="13" t="s">
        <v>38</v>
      </c>
      <c r="C4" s="14" t="s">
        <v>43</v>
      </c>
      <c r="D4" s="13" t="s">
        <v>38</v>
      </c>
      <c r="E4" s="13" t="s">
        <v>38</v>
      </c>
      <c r="F4" s="19" t="s">
        <v>507</v>
      </c>
      <c r="G4" s="13" t="s">
        <v>38</v>
      </c>
      <c r="H4" s="20">
        <v>45317</v>
      </c>
      <c r="I4" s="13" t="s">
        <v>1090</v>
      </c>
      <c r="J4" s="19">
        <v>2024</v>
      </c>
      <c r="K4" s="227" t="s">
        <v>2474</v>
      </c>
      <c r="L4" s="13" t="s">
        <v>473</v>
      </c>
      <c r="M4" s="13" t="s">
        <v>474</v>
      </c>
      <c r="N4" s="13" t="s">
        <v>35</v>
      </c>
      <c r="O4" s="13" t="s">
        <v>36</v>
      </c>
      <c r="P4" s="13" t="s">
        <v>38</v>
      </c>
      <c r="Q4" s="19" t="s">
        <v>56</v>
      </c>
      <c r="R4" s="13" t="s">
        <v>38</v>
      </c>
      <c r="S4" s="13" t="s">
        <v>39</v>
      </c>
      <c r="T4" s="15">
        <v>1</v>
      </c>
      <c r="U4" s="228" t="s">
        <v>3784</v>
      </c>
      <c r="V4" s="19" t="s">
        <v>479</v>
      </c>
      <c r="W4" s="16">
        <v>1760</v>
      </c>
      <c r="X4" s="17">
        <f t="shared" si="0"/>
        <v>1760</v>
      </c>
      <c r="Y4" s="18">
        <f>ROUND(X4/1.16,2)</f>
        <v>1517.24</v>
      </c>
      <c r="Z4" s="18">
        <v>0</v>
      </c>
      <c r="AA4" s="18">
        <v>0</v>
      </c>
      <c r="AB4" s="18">
        <v>0</v>
      </c>
      <c r="AC4" s="18">
        <f>X4-Y4</f>
        <v>242.76</v>
      </c>
      <c r="AD4" s="18">
        <v>0</v>
      </c>
      <c r="AE4" s="18">
        <v>0</v>
      </c>
      <c r="AF4" s="18">
        <v>0</v>
      </c>
      <c r="AG4" s="18">
        <v>0</v>
      </c>
      <c r="AH4" s="18">
        <v>0</v>
      </c>
      <c r="AI4" s="18">
        <f t="shared" si="1"/>
        <v>1760</v>
      </c>
    </row>
    <row r="5" spans="1:36" x14ac:dyDescent="0.2">
      <c r="A5" s="13" t="s">
        <v>481</v>
      </c>
      <c r="B5" s="13" t="s">
        <v>38</v>
      </c>
      <c r="C5" s="14" t="s">
        <v>43</v>
      </c>
      <c r="D5" s="13" t="s">
        <v>38</v>
      </c>
      <c r="E5" s="13" t="s">
        <v>38</v>
      </c>
      <c r="F5" s="19" t="s">
        <v>482</v>
      </c>
      <c r="G5" s="13" t="s">
        <v>38</v>
      </c>
      <c r="H5" s="20">
        <v>45322</v>
      </c>
      <c r="I5" s="13" t="s">
        <v>1090</v>
      </c>
      <c r="J5" s="19">
        <v>2024</v>
      </c>
      <c r="K5" s="227" t="s">
        <v>2474</v>
      </c>
      <c r="L5" s="13" t="s">
        <v>469</v>
      </c>
      <c r="M5" s="13" t="s">
        <v>470</v>
      </c>
      <c r="N5" s="13" t="s">
        <v>35</v>
      </c>
      <c r="O5" s="13" t="s">
        <v>36</v>
      </c>
      <c r="P5" s="13" t="s">
        <v>38</v>
      </c>
      <c r="Q5" s="19" t="s">
        <v>46</v>
      </c>
      <c r="R5" s="13" t="s">
        <v>38</v>
      </c>
      <c r="S5" s="13" t="s">
        <v>39</v>
      </c>
      <c r="T5" s="15">
        <v>1</v>
      </c>
      <c r="U5" s="228" t="s">
        <v>3785</v>
      </c>
      <c r="V5" s="19" t="s">
        <v>472</v>
      </c>
      <c r="W5" s="16">
        <v>1119.83</v>
      </c>
      <c r="X5" s="17">
        <f t="shared" si="0"/>
        <v>1119.83</v>
      </c>
      <c r="Y5" s="18">
        <v>1119.83</v>
      </c>
      <c r="Z5" s="18">
        <v>0</v>
      </c>
      <c r="AA5" s="18">
        <v>0</v>
      </c>
      <c r="AB5" s="18">
        <v>0</v>
      </c>
      <c r="AC5" s="18">
        <v>179.17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f t="shared" si="1"/>
        <v>1299</v>
      </c>
    </row>
    <row r="6" spans="1:36" x14ac:dyDescent="0.2">
      <c r="A6" s="13" t="s">
        <v>483</v>
      </c>
      <c r="B6" s="13" t="s">
        <v>38</v>
      </c>
      <c r="C6" s="14" t="s">
        <v>43</v>
      </c>
      <c r="D6" s="13" t="s">
        <v>38</v>
      </c>
      <c r="E6" s="13" t="s">
        <v>38</v>
      </c>
      <c r="F6" s="19" t="s">
        <v>484</v>
      </c>
      <c r="G6" s="13" t="s">
        <v>38</v>
      </c>
      <c r="H6" s="20">
        <v>45322</v>
      </c>
      <c r="I6" s="13" t="s">
        <v>1090</v>
      </c>
      <c r="J6" s="19">
        <v>2024</v>
      </c>
      <c r="K6" s="227" t="s">
        <v>2474</v>
      </c>
      <c r="L6" s="13" t="s">
        <v>469</v>
      </c>
      <c r="M6" s="13" t="s">
        <v>470</v>
      </c>
      <c r="N6" s="13" t="s">
        <v>35</v>
      </c>
      <c r="O6" s="13" t="s">
        <v>36</v>
      </c>
      <c r="P6" s="13" t="s">
        <v>38</v>
      </c>
      <c r="Q6" s="19" t="s">
        <v>46</v>
      </c>
      <c r="R6" s="13" t="s">
        <v>38</v>
      </c>
      <c r="S6" s="13" t="s">
        <v>39</v>
      </c>
      <c r="T6" s="15">
        <v>1</v>
      </c>
      <c r="U6" s="228" t="s">
        <v>3785</v>
      </c>
      <c r="V6" s="19" t="s">
        <v>471</v>
      </c>
      <c r="W6" s="16">
        <v>214.66</v>
      </c>
      <c r="X6" s="17">
        <f t="shared" si="0"/>
        <v>214.66</v>
      </c>
      <c r="Y6" s="18">
        <v>214.66</v>
      </c>
      <c r="Z6" s="18">
        <v>0</v>
      </c>
      <c r="AA6" s="18">
        <v>0</v>
      </c>
      <c r="AB6" s="18">
        <v>0</v>
      </c>
      <c r="AC6" s="18">
        <v>34.340000000000003</v>
      </c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f t="shared" si="1"/>
        <v>249</v>
      </c>
    </row>
    <row r="7" spans="1:36" x14ac:dyDescent="0.2">
      <c r="A7" s="13" t="s">
        <v>485</v>
      </c>
      <c r="B7" s="13" t="s">
        <v>38</v>
      </c>
      <c r="C7" s="14" t="s">
        <v>43</v>
      </c>
      <c r="D7" s="13" t="s">
        <v>38</v>
      </c>
      <c r="E7" s="13" t="s">
        <v>38</v>
      </c>
      <c r="F7" s="19" t="s">
        <v>486</v>
      </c>
      <c r="G7" s="13" t="s">
        <v>38</v>
      </c>
      <c r="H7" s="20">
        <v>45313</v>
      </c>
      <c r="I7" s="13" t="s">
        <v>1090</v>
      </c>
      <c r="J7" s="19">
        <v>2024</v>
      </c>
      <c r="K7" s="227" t="s">
        <v>2474</v>
      </c>
      <c r="L7" s="13" t="s">
        <v>469</v>
      </c>
      <c r="M7" s="13" t="s">
        <v>470</v>
      </c>
      <c r="N7" s="13" t="s">
        <v>35</v>
      </c>
      <c r="O7" s="13" t="s">
        <v>36</v>
      </c>
      <c r="P7" s="13" t="s">
        <v>38</v>
      </c>
      <c r="Q7" s="19" t="s">
        <v>46</v>
      </c>
      <c r="R7" s="13" t="s">
        <v>38</v>
      </c>
      <c r="S7" s="13" t="s">
        <v>39</v>
      </c>
      <c r="T7" s="15">
        <v>1</v>
      </c>
      <c r="U7" s="228" t="s">
        <v>3785</v>
      </c>
      <c r="V7" s="19" t="s">
        <v>487</v>
      </c>
      <c r="W7" s="16">
        <v>21.55</v>
      </c>
      <c r="X7" s="17">
        <f t="shared" si="0"/>
        <v>21.55</v>
      </c>
      <c r="Y7" s="18">
        <v>21.55</v>
      </c>
      <c r="Z7" s="18">
        <v>0</v>
      </c>
      <c r="AA7" s="18">
        <v>0</v>
      </c>
      <c r="AB7" s="18">
        <v>0</v>
      </c>
      <c r="AC7" s="18">
        <v>3.45</v>
      </c>
      <c r="AD7" s="18">
        <v>0</v>
      </c>
      <c r="AE7" s="18">
        <v>0</v>
      </c>
      <c r="AF7" s="18">
        <v>0</v>
      </c>
      <c r="AG7" s="18">
        <v>0</v>
      </c>
      <c r="AH7" s="18">
        <v>0</v>
      </c>
      <c r="AI7" s="18">
        <f t="shared" si="1"/>
        <v>25</v>
      </c>
    </row>
    <row r="8" spans="1:36" x14ac:dyDescent="0.2">
      <c r="A8" s="13" t="s">
        <v>488</v>
      </c>
      <c r="B8" s="13" t="s">
        <v>38</v>
      </c>
      <c r="C8" s="14" t="s">
        <v>43</v>
      </c>
      <c r="D8" s="13" t="s">
        <v>38</v>
      </c>
      <c r="E8" s="13" t="s">
        <v>38</v>
      </c>
      <c r="F8" s="19" t="s">
        <v>489</v>
      </c>
      <c r="G8" s="13" t="s">
        <v>38</v>
      </c>
      <c r="H8" s="20">
        <v>45313</v>
      </c>
      <c r="I8" s="13" t="s">
        <v>1090</v>
      </c>
      <c r="J8" s="19">
        <v>2024</v>
      </c>
      <c r="K8" s="227" t="s">
        <v>2474</v>
      </c>
      <c r="L8" s="13" t="s">
        <v>469</v>
      </c>
      <c r="M8" s="13" t="s">
        <v>470</v>
      </c>
      <c r="N8" s="13" t="s">
        <v>35</v>
      </c>
      <c r="O8" s="13" t="s">
        <v>36</v>
      </c>
      <c r="P8" s="13" t="s">
        <v>38</v>
      </c>
      <c r="Q8" s="19" t="s">
        <v>46</v>
      </c>
      <c r="R8" s="13" t="s">
        <v>38</v>
      </c>
      <c r="S8" s="13" t="s">
        <v>39</v>
      </c>
      <c r="T8" s="15">
        <v>1</v>
      </c>
      <c r="U8" s="228" t="s">
        <v>3785</v>
      </c>
      <c r="V8" s="19" t="s">
        <v>490</v>
      </c>
      <c r="W8" s="16">
        <v>21.55</v>
      </c>
      <c r="X8" s="17">
        <f t="shared" si="0"/>
        <v>21.55</v>
      </c>
      <c r="Y8" s="18">
        <v>21.55</v>
      </c>
      <c r="Z8" s="18">
        <v>0</v>
      </c>
      <c r="AA8" s="18">
        <v>0</v>
      </c>
      <c r="AB8" s="18">
        <v>0</v>
      </c>
      <c r="AC8" s="18">
        <v>3.45</v>
      </c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f t="shared" si="1"/>
        <v>25</v>
      </c>
    </row>
    <row r="9" spans="1:36" x14ac:dyDescent="0.2">
      <c r="A9" s="13" t="s">
        <v>491</v>
      </c>
      <c r="B9" s="13" t="s">
        <v>38</v>
      </c>
      <c r="C9" s="14" t="s">
        <v>43</v>
      </c>
      <c r="D9" s="13" t="s">
        <v>38</v>
      </c>
      <c r="E9" s="13" t="s">
        <v>38</v>
      </c>
      <c r="F9" s="19" t="s">
        <v>492</v>
      </c>
      <c r="G9" s="13" t="s">
        <v>38</v>
      </c>
      <c r="H9" s="20">
        <v>45307</v>
      </c>
      <c r="I9" s="13" t="s">
        <v>1090</v>
      </c>
      <c r="J9" s="19">
        <v>2024</v>
      </c>
      <c r="K9" s="227" t="s">
        <v>2474</v>
      </c>
      <c r="L9" s="13" t="s">
        <v>469</v>
      </c>
      <c r="M9" s="13" t="s">
        <v>470</v>
      </c>
      <c r="N9" s="13" t="s">
        <v>35</v>
      </c>
      <c r="O9" s="13" t="s">
        <v>36</v>
      </c>
      <c r="P9" s="13" t="s">
        <v>38</v>
      </c>
      <c r="Q9" s="19" t="s">
        <v>46</v>
      </c>
      <c r="R9" s="13" t="s">
        <v>38</v>
      </c>
      <c r="S9" s="13" t="s">
        <v>39</v>
      </c>
      <c r="T9" s="15">
        <v>1</v>
      </c>
      <c r="U9" s="228" t="s">
        <v>3785</v>
      </c>
      <c r="V9" s="19" t="s">
        <v>471</v>
      </c>
      <c r="W9" s="16">
        <v>214.66</v>
      </c>
      <c r="X9" s="17">
        <f t="shared" si="0"/>
        <v>214.66</v>
      </c>
      <c r="Y9" s="18">
        <v>214.66</v>
      </c>
      <c r="Z9" s="18">
        <v>0</v>
      </c>
      <c r="AA9" s="18">
        <v>0</v>
      </c>
      <c r="AB9" s="18">
        <v>0</v>
      </c>
      <c r="AC9" s="18">
        <v>34.340000000000003</v>
      </c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f t="shared" si="1"/>
        <v>249</v>
      </c>
    </row>
    <row r="10" spans="1:36" x14ac:dyDescent="0.2">
      <c r="A10" s="13" t="s">
        <v>493</v>
      </c>
      <c r="B10" s="13" t="s">
        <v>38</v>
      </c>
      <c r="C10" s="14" t="s">
        <v>43</v>
      </c>
      <c r="D10" s="13" t="s">
        <v>38</v>
      </c>
      <c r="E10" s="13" t="s">
        <v>38</v>
      </c>
      <c r="F10" s="19" t="s">
        <v>494</v>
      </c>
      <c r="G10" s="13" t="s">
        <v>38</v>
      </c>
      <c r="H10" s="20">
        <v>45320</v>
      </c>
      <c r="I10" s="13" t="s">
        <v>1090</v>
      </c>
      <c r="J10" s="19">
        <v>2024</v>
      </c>
      <c r="K10" s="227" t="s">
        <v>2474</v>
      </c>
      <c r="L10" s="13" t="s">
        <v>469</v>
      </c>
      <c r="M10" s="13" t="s">
        <v>470</v>
      </c>
      <c r="N10" s="13" t="s">
        <v>35</v>
      </c>
      <c r="O10" s="13" t="s">
        <v>36</v>
      </c>
      <c r="P10" s="13" t="s">
        <v>38</v>
      </c>
      <c r="Q10" s="19" t="s">
        <v>46</v>
      </c>
      <c r="R10" s="13" t="s">
        <v>38</v>
      </c>
      <c r="S10" s="13" t="s">
        <v>39</v>
      </c>
      <c r="T10" s="15">
        <v>1</v>
      </c>
      <c r="U10" s="228" t="s">
        <v>3785</v>
      </c>
      <c r="V10" s="19" t="s">
        <v>495</v>
      </c>
      <c r="W10" s="16">
        <v>214.66</v>
      </c>
      <c r="X10" s="17">
        <f t="shared" si="0"/>
        <v>214.66</v>
      </c>
      <c r="Y10" s="18">
        <v>214.66</v>
      </c>
      <c r="Z10" s="18">
        <v>0</v>
      </c>
      <c r="AA10" s="18">
        <v>0</v>
      </c>
      <c r="AB10" s="18">
        <v>0</v>
      </c>
      <c r="AC10" s="18">
        <v>34.340000000000003</v>
      </c>
      <c r="AD10" s="18">
        <v>0</v>
      </c>
      <c r="AE10" s="18">
        <v>0</v>
      </c>
      <c r="AF10" s="18">
        <v>0</v>
      </c>
      <c r="AG10" s="18">
        <v>0</v>
      </c>
      <c r="AH10" s="18">
        <v>0</v>
      </c>
      <c r="AI10" s="18">
        <f t="shared" si="1"/>
        <v>249</v>
      </c>
    </row>
    <row r="11" spans="1:36" x14ac:dyDescent="0.2">
      <c r="A11" s="13" t="s">
        <v>496</v>
      </c>
      <c r="B11" s="13" t="s">
        <v>38</v>
      </c>
      <c r="C11" s="14" t="s">
        <v>43</v>
      </c>
      <c r="D11" s="13" t="s">
        <v>38</v>
      </c>
      <c r="E11" s="13" t="s">
        <v>38</v>
      </c>
      <c r="F11" s="19" t="s">
        <v>497</v>
      </c>
      <c r="G11" s="13" t="s">
        <v>38</v>
      </c>
      <c r="H11" s="20">
        <v>45320</v>
      </c>
      <c r="I11" s="13" t="s">
        <v>1090</v>
      </c>
      <c r="J11" s="19">
        <v>2024</v>
      </c>
      <c r="K11" s="227" t="s">
        <v>2474</v>
      </c>
      <c r="L11" s="13" t="s">
        <v>469</v>
      </c>
      <c r="M11" s="13" t="s">
        <v>470</v>
      </c>
      <c r="N11" s="13" t="s">
        <v>35</v>
      </c>
      <c r="O11" s="13" t="s">
        <v>36</v>
      </c>
      <c r="P11" s="13" t="s">
        <v>38</v>
      </c>
      <c r="Q11" s="19" t="s">
        <v>46</v>
      </c>
      <c r="R11" s="13" t="s">
        <v>38</v>
      </c>
      <c r="S11" s="13" t="s">
        <v>39</v>
      </c>
      <c r="T11" s="15">
        <v>1</v>
      </c>
      <c r="U11" s="228" t="s">
        <v>3785</v>
      </c>
      <c r="V11" s="19" t="s">
        <v>498</v>
      </c>
      <c r="W11" s="16">
        <v>42.24</v>
      </c>
      <c r="X11" s="17">
        <f t="shared" si="0"/>
        <v>42.24</v>
      </c>
      <c r="Y11" s="18">
        <v>42.24</v>
      </c>
      <c r="Z11" s="18">
        <v>0</v>
      </c>
      <c r="AA11" s="18">
        <v>0</v>
      </c>
      <c r="AB11" s="18">
        <v>0</v>
      </c>
      <c r="AC11" s="18">
        <v>6.76</v>
      </c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f t="shared" si="1"/>
        <v>49</v>
      </c>
    </row>
    <row r="12" spans="1:36" x14ac:dyDescent="0.2">
      <c r="A12" s="13" t="s">
        <v>148</v>
      </c>
      <c r="B12" s="13" t="s">
        <v>108</v>
      </c>
      <c r="C12" s="14" t="s">
        <v>43</v>
      </c>
      <c r="D12" s="13" t="s">
        <v>86</v>
      </c>
      <c r="E12" s="13" t="s">
        <v>149</v>
      </c>
      <c r="F12" s="13" t="s">
        <v>150</v>
      </c>
      <c r="G12" s="13" t="s">
        <v>151</v>
      </c>
      <c r="H12" s="13" t="s">
        <v>152</v>
      </c>
      <c r="I12" s="13" t="s">
        <v>1090</v>
      </c>
      <c r="J12" s="13" t="s">
        <v>1091</v>
      </c>
      <c r="K12" s="227" t="s">
        <v>2474</v>
      </c>
      <c r="L12" s="13" t="s">
        <v>57</v>
      </c>
      <c r="M12" s="13" t="s">
        <v>135</v>
      </c>
      <c r="N12" s="13" t="s">
        <v>35</v>
      </c>
      <c r="O12" s="13" t="s">
        <v>36</v>
      </c>
      <c r="P12" s="13" t="s">
        <v>44</v>
      </c>
      <c r="Q12" s="13" t="s">
        <v>56</v>
      </c>
      <c r="R12" s="13" t="s">
        <v>61</v>
      </c>
      <c r="S12" s="13" t="s">
        <v>39</v>
      </c>
      <c r="T12" s="15">
        <v>1</v>
      </c>
      <c r="U12" s="228" t="s">
        <v>3786</v>
      </c>
      <c r="V12" s="13" t="s">
        <v>153</v>
      </c>
      <c r="W12" s="16" t="s">
        <v>154</v>
      </c>
      <c r="X12" s="17">
        <v>442</v>
      </c>
      <c r="Y12" s="18">
        <v>442</v>
      </c>
      <c r="Z12" s="18">
        <v>0</v>
      </c>
      <c r="AA12" s="18">
        <v>0</v>
      </c>
      <c r="AB12" s="18">
        <v>0</v>
      </c>
      <c r="AC12" s="18">
        <v>70.72</v>
      </c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512.72</v>
      </c>
    </row>
    <row r="13" spans="1:36" x14ac:dyDescent="0.2">
      <c r="A13" s="13" t="s">
        <v>155</v>
      </c>
      <c r="B13" s="13" t="s">
        <v>108</v>
      </c>
      <c r="C13" s="14" t="s">
        <v>43</v>
      </c>
      <c r="D13" s="13" t="s">
        <v>86</v>
      </c>
      <c r="E13" s="13" t="s">
        <v>156</v>
      </c>
      <c r="F13" s="13" t="s">
        <v>157</v>
      </c>
      <c r="G13" s="13" t="s">
        <v>158</v>
      </c>
      <c r="H13" s="13" t="s">
        <v>152</v>
      </c>
      <c r="I13" s="13" t="s">
        <v>1090</v>
      </c>
      <c r="J13" s="13" t="s">
        <v>1091</v>
      </c>
      <c r="K13" s="227" t="s">
        <v>2474</v>
      </c>
      <c r="L13" s="13" t="s">
        <v>57</v>
      </c>
      <c r="M13" s="13" t="s">
        <v>135</v>
      </c>
      <c r="N13" s="13" t="s">
        <v>35</v>
      </c>
      <c r="O13" s="13" t="s">
        <v>36</v>
      </c>
      <c r="P13" s="13" t="s">
        <v>44</v>
      </c>
      <c r="Q13" s="13" t="s">
        <v>56</v>
      </c>
      <c r="R13" s="13" t="s">
        <v>61</v>
      </c>
      <c r="S13" s="13" t="s">
        <v>39</v>
      </c>
      <c r="T13" s="15">
        <v>1</v>
      </c>
      <c r="U13" s="228" t="s">
        <v>3786</v>
      </c>
      <c r="V13" s="13" t="s">
        <v>142</v>
      </c>
      <c r="W13" s="16" t="s">
        <v>143</v>
      </c>
      <c r="X13" s="17">
        <v>175</v>
      </c>
      <c r="Y13" s="18">
        <v>175</v>
      </c>
      <c r="Z13" s="18">
        <v>0</v>
      </c>
      <c r="AA13" s="18">
        <v>0</v>
      </c>
      <c r="AB13" s="18">
        <v>0</v>
      </c>
      <c r="AC13" s="18">
        <v>28</v>
      </c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203</v>
      </c>
    </row>
    <row r="14" spans="1:36" x14ac:dyDescent="0.2">
      <c r="A14" s="13" t="s">
        <v>159</v>
      </c>
      <c r="B14" s="13" t="s">
        <v>108</v>
      </c>
      <c r="C14" s="14" t="s">
        <v>43</v>
      </c>
      <c r="D14" s="13" t="s">
        <v>86</v>
      </c>
      <c r="E14" s="13" t="s">
        <v>160</v>
      </c>
      <c r="F14" s="13" t="s">
        <v>161</v>
      </c>
      <c r="G14" s="13" t="s">
        <v>162</v>
      </c>
      <c r="H14" s="13" t="s">
        <v>163</v>
      </c>
      <c r="I14" s="13" t="s">
        <v>1090</v>
      </c>
      <c r="J14" s="13" t="s">
        <v>1091</v>
      </c>
      <c r="K14" s="227" t="s">
        <v>2474</v>
      </c>
      <c r="L14" s="13" t="s">
        <v>57</v>
      </c>
      <c r="M14" s="13" t="s">
        <v>135</v>
      </c>
      <c r="N14" s="13" t="s">
        <v>35</v>
      </c>
      <c r="O14" s="13" t="s">
        <v>36</v>
      </c>
      <c r="P14" s="13" t="s">
        <v>44</v>
      </c>
      <c r="Q14" s="13" t="s">
        <v>56</v>
      </c>
      <c r="R14" s="13" t="s">
        <v>61</v>
      </c>
      <c r="S14" s="13" t="s">
        <v>39</v>
      </c>
      <c r="T14" s="15">
        <v>1</v>
      </c>
      <c r="U14" s="228" t="s">
        <v>3786</v>
      </c>
      <c r="V14" s="13" t="s">
        <v>153</v>
      </c>
      <c r="W14" s="16" t="s">
        <v>154</v>
      </c>
      <c r="X14" s="17">
        <v>442</v>
      </c>
      <c r="Y14" s="18">
        <v>442</v>
      </c>
      <c r="Z14" s="18">
        <v>0</v>
      </c>
      <c r="AA14" s="18">
        <v>0</v>
      </c>
      <c r="AB14" s="18">
        <v>0</v>
      </c>
      <c r="AC14" s="18">
        <v>70.72</v>
      </c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512.72</v>
      </c>
    </row>
    <row r="15" spans="1:36" x14ac:dyDescent="0.2">
      <c r="A15" s="13" t="s">
        <v>164</v>
      </c>
      <c r="B15" s="13" t="s">
        <v>108</v>
      </c>
      <c r="C15" s="14" t="s">
        <v>43</v>
      </c>
      <c r="D15" s="13" t="s">
        <v>86</v>
      </c>
      <c r="E15" s="13" t="s">
        <v>165</v>
      </c>
      <c r="F15" s="13" t="s">
        <v>166</v>
      </c>
      <c r="G15" s="13" t="s">
        <v>167</v>
      </c>
      <c r="H15" s="13" t="s">
        <v>168</v>
      </c>
      <c r="I15" s="13" t="s">
        <v>1090</v>
      </c>
      <c r="J15" s="13" t="s">
        <v>1091</v>
      </c>
      <c r="K15" s="227" t="s">
        <v>2474</v>
      </c>
      <c r="L15" s="13" t="s">
        <v>57</v>
      </c>
      <c r="M15" s="13" t="s">
        <v>135</v>
      </c>
      <c r="N15" s="13" t="s">
        <v>35</v>
      </c>
      <c r="O15" s="13" t="s">
        <v>36</v>
      </c>
      <c r="P15" s="13" t="s">
        <v>44</v>
      </c>
      <c r="Q15" s="13" t="s">
        <v>56</v>
      </c>
      <c r="R15" s="13" t="s">
        <v>61</v>
      </c>
      <c r="S15" s="13" t="s">
        <v>39</v>
      </c>
      <c r="T15" s="15">
        <v>1</v>
      </c>
      <c r="U15" s="228" t="s">
        <v>3786</v>
      </c>
      <c r="V15" s="13" t="s">
        <v>169</v>
      </c>
      <c r="W15" s="16" t="s">
        <v>170</v>
      </c>
      <c r="X15" s="17">
        <v>8287.64</v>
      </c>
      <c r="Y15" s="18">
        <v>8287.64</v>
      </c>
      <c r="Z15" s="18">
        <v>0</v>
      </c>
      <c r="AA15" s="18">
        <v>0</v>
      </c>
      <c r="AB15" s="18">
        <v>0</v>
      </c>
      <c r="AC15" s="18">
        <v>1326.01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9613.65</v>
      </c>
    </row>
    <row r="16" spans="1:36" x14ac:dyDescent="0.2">
      <c r="A16" s="13" t="s">
        <v>171</v>
      </c>
      <c r="B16" s="13" t="s">
        <v>108</v>
      </c>
      <c r="C16" s="14" t="s">
        <v>43</v>
      </c>
      <c r="D16" s="13" t="s">
        <v>86</v>
      </c>
      <c r="E16" s="13" t="s">
        <v>172</v>
      </c>
      <c r="F16" s="13" t="s">
        <v>173</v>
      </c>
      <c r="G16" s="13" t="s">
        <v>174</v>
      </c>
      <c r="H16" s="13" t="s">
        <v>168</v>
      </c>
      <c r="I16" s="13" t="s">
        <v>1090</v>
      </c>
      <c r="J16" s="13" t="s">
        <v>1091</v>
      </c>
      <c r="K16" s="227" t="s">
        <v>2474</v>
      </c>
      <c r="L16" s="13" t="s">
        <v>57</v>
      </c>
      <c r="M16" s="13" t="s">
        <v>135</v>
      </c>
      <c r="N16" s="13" t="s">
        <v>35</v>
      </c>
      <c r="O16" s="13" t="s">
        <v>36</v>
      </c>
      <c r="P16" s="13" t="s">
        <v>44</v>
      </c>
      <c r="Q16" s="13" t="s">
        <v>56</v>
      </c>
      <c r="R16" s="13" t="s">
        <v>61</v>
      </c>
      <c r="S16" s="13" t="s">
        <v>39</v>
      </c>
      <c r="T16" s="15">
        <v>1</v>
      </c>
      <c r="U16" s="228" t="s">
        <v>3786</v>
      </c>
      <c r="V16" s="13" t="s">
        <v>144</v>
      </c>
      <c r="W16" s="16" t="s">
        <v>145</v>
      </c>
      <c r="X16" s="17">
        <v>4600</v>
      </c>
      <c r="Y16" s="18">
        <v>4600</v>
      </c>
      <c r="Z16" s="18">
        <v>0</v>
      </c>
      <c r="AA16" s="18">
        <v>0</v>
      </c>
      <c r="AB16" s="18">
        <v>0</v>
      </c>
      <c r="AC16" s="18">
        <v>736</v>
      </c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5336</v>
      </c>
    </row>
    <row r="17" spans="1:35" x14ac:dyDescent="0.2">
      <c r="A17" s="13" t="s">
        <v>175</v>
      </c>
      <c r="B17" s="13" t="s">
        <v>108</v>
      </c>
      <c r="C17" s="14" t="s">
        <v>43</v>
      </c>
      <c r="D17" s="13" t="s">
        <v>129</v>
      </c>
      <c r="E17" s="13" t="s">
        <v>176</v>
      </c>
      <c r="F17" s="13" t="s">
        <v>177</v>
      </c>
      <c r="G17" s="13" t="s">
        <v>178</v>
      </c>
      <c r="H17" s="13" t="s">
        <v>179</v>
      </c>
      <c r="I17" s="13" t="s">
        <v>1090</v>
      </c>
      <c r="J17" s="13" t="s">
        <v>1091</v>
      </c>
      <c r="K17" s="227" t="s">
        <v>2474</v>
      </c>
      <c r="L17" s="13" t="s">
        <v>91</v>
      </c>
      <c r="M17" s="13" t="s">
        <v>130</v>
      </c>
      <c r="N17" s="13" t="s">
        <v>35</v>
      </c>
      <c r="O17" s="13" t="s">
        <v>36</v>
      </c>
      <c r="P17" s="13" t="s">
        <v>44</v>
      </c>
      <c r="Q17" s="13" t="s">
        <v>46</v>
      </c>
      <c r="R17" s="13" t="s">
        <v>45</v>
      </c>
      <c r="S17" s="13" t="s">
        <v>39</v>
      </c>
      <c r="T17" s="15">
        <v>1</v>
      </c>
      <c r="U17" s="228" t="s">
        <v>3785</v>
      </c>
      <c r="V17" s="13" t="s">
        <v>131</v>
      </c>
      <c r="W17" s="16" t="s">
        <v>67</v>
      </c>
      <c r="X17" s="17">
        <v>111.21</v>
      </c>
      <c r="Y17" s="18">
        <v>111.21</v>
      </c>
      <c r="Z17" s="18">
        <v>0</v>
      </c>
      <c r="AA17" s="18">
        <v>0</v>
      </c>
      <c r="AB17" s="18">
        <v>0</v>
      </c>
      <c r="AC17" s="18">
        <v>17.79</v>
      </c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129</v>
      </c>
    </row>
    <row r="18" spans="1:35" x14ac:dyDescent="0.2">
      <c r="A18" s="13" t="s">
        <v>180</v>
      </c>
      <c r="B18" s="13" t="s">
        <v>108</v>
      </c>
      <c r="C18" s="14" t="s">
        <v>43</v>
      </c>
      <c r="D18" s="13" t="s">
        <v>129</v>
      </c>
      <c r="E18" s="13" t="s">
        <v>181</v>
      </c>
      <c r="F18" s="13" t="s">
        <v>182</v>
      </c>
      <c r="G18" s="13" t="s">
        <v>183</v>
      </c>
      <c r="H18" s="13" t="s">
        <v>184</v>
      </c>
      <c r="I18" s="13" t="s">
        <v>1090</v>
      </c>
      <c r="J18" s="13" t="s">
        <v>1091</v>
      </c>
      <c r="K18" s="227" t="s">
        <v>2474</v>
      </c>
      <c r="L18" s="13" t="s">
        <v>91</v>
      </c>
      <c r="M18" s="13" t="s">
        <v>130</v>
      </c>
      <c r="N18" s="13" t="s">
        <v>35</v>
      </c>
      <c r="O18" s="13" t="s">
        <v>36</v>
      </c>
      <c r="P18" s="13" t="s">
        <v>44</v>
      </c>
      <c r="Q18" s="13" t="s">
        <v>46</v>
      </c>
      <c r="R18" s="13" t="s">
        <v>45</v>
      </c>
      <c r="S18" s="13" t="s">
        <v>39</v>
      </c>
      <c r="T18" s="15">
        <v>1</v>
      </c>
      <c r="U18" s="228" t="s">
        <v>3785</v>
      </c>
      <c r="V18" s="13" t="s">
        <v>131</v>
      </c>
      <c r="W18" s="16" t="s">
        <v>185</v>
      </c>
      <c r="X18" s="17">
        <v>116.38</v>
      </c>
      <c r="Y18" s="18">
        <v>116.38</v>
      </c>
      <c r="Z18" s="18">
        <v>0</v>
      </c>
      <c r="AA18" s="18">
        <v>0</v>
      </c>
      <c r="AB18" s="18">
        <v>0</v>
      </c>
      <c r="AC18" s="18">
        <v>18.62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135</v>
      </c>
    </row>
    <row r="19" spans="1:35" x14ac:dyDescent="0.2">
      <c r="A19" s="13" t="s">
        <v>186</v>
      </c>
      <c r="B19" s="13" t="s">
        <v>108</v>
      </c>
      <c r="C19" s="14" t="s">
        <v>43</v>
      </c>
      <c r="D19" s="13" t="s">
        <v>129</v>
      </c>
      <c r="E19" s="13" t="s">
        <v>187</v>
      </c>
      <c r="F19" s="13" t="s">
        <v>188</v>
      </c>
      <c r="G19" s="13" t="s">
        <v>189</v>
      </c>
      <c r="H19" s="13" t="s">
        <v>190</v>
      </c>
      <c r="I19" s="13" t="s">
        <v>1090</v>
      </c>
      <c r="J19" s="13" t="s">
        <v>1091</v>
      </c>
      <c r="K19" s="227" t="s">
        <v>2474</v>
      </c>
      <c r="L19" s="13" t="s">
        <v>91</v>
      </c>
      <c r="M19" s="13" t="s">
        <v>130</v>
      </c>
      <c r="N19" s="13" t="s">
        <v>35</v>
      </c>
      <c r="O19" s="13" t="s">
        <v>36</v>
      </c>
      <c r="P19" s="13" t="s">
        <v>51</v>
      </c>
      <c r="Q19" s="13" t="s">
        <v>52</v>
      </c>
      <c r="R19" s="13" t="s">
        <v>45</v>
      </c>
      <c r="S19" s="13" t="s">
        <v>39</v>
      </c>
      <c r="T19" s="15">
        <v>1</v>
      </c>
      <c r="U19" s="228" t="s">
        <v>3785</v>
      </c>
      <c r="V19" s="13" t="s">
        <v>92</v>
      </c>
      <c r="W19" s="16" t="s">
        <v>191</v>
      </c>
      <c r="X19" s="17">
        <v>258.36</v>
      </c>
      <c r="Y19" s="18">
        <v>258.36</v>
      </c>
      <c r="Z19" s="18">
        <v>0</v>
      </c>
      <c r="AA19" s="18">
        <v>0</v>
      </c>
      <c r="AB19" s="18">
        <v>0</v>
      </c>
      <c r="AC19" s="18">
        <v>41.34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299.70000000000005</v>
      </c>
    </row>
    <row r="20" spans="1:35" x14ac:dyDescent="0.2">
      <c r="A20" s="13" t="s">
        <v>192</v>
      </c>
      <c r="B20" s="13" t="s">
        <v>108</v>
      </c>
      <c r="C20" s="14" t="s">
        <v>43</v>
      </c>
      <c r="D20" s="13" t="s">
        <v>129</v>
      </c>
      <c r="E20" s="13" t="s">
        <v>193</v>
      </c>
      <c r="F20" s="13" t="s">
        <v>194</v>
      </c>
      <c r="G20" s="13" t="s">
        <v>195</v>
      </c>
      <c r="H20" s="13" t="s">
        <v>196</v>
      </c>
      <c r="I20" s="13" t="s">
        <v>1090</v>
      </c>
      <c r="J20" s="13" t="s">
        <v>1091</v>
      </c>
      <c r="K20" s="227" t="s">
        <v>2474</v>
      </c>
      <c r="L20" s="13" t="s">
        <v>91</v>
      </c>
      <c r="M20" s="13" t="s">
        <v>130</v>
      </c>
      <c r="N20" s="13" t="s">
        <v>35</v>
      </c>
      <c r="O20" s="13" t="s">
        <v>36</v>
      </c>
      <c r="P20" s="13" t="s">
        <v>44</v>
      </c>
      <c r="Q20" s="13" t="s">
        <v>58</v>
      </c>
      <c r="R20" s="13" t="s">
        <v>45</v>
      </c>
      <c r="S20" s="13" t="s">
        <v>39</v>
      </c>
      <c r="T20" s="15">
        <v>1</v>
      </c>
      <c r="U20" s="228" t="s">
        <v>3785</v>
      </c>
      <c r="V20" s="13" t="s">
        <v>92</v>
      </c>
      <c r="W20" s="16" t="s">
        <v>197</v>
      </c>
      <c r="X20" s="17">
        <v>38.020000000000003</v>
      </c>
      <c r="Y20" s="18">
        <v>38.020000000000003</v>
      </c>
      <c r="Z20" s="18">
        <v>0</v>
      </c>
      <c r="AA20" s="18">
        <v>0</v>
      </c>
      <c r="AB20" s="18">
        <v>0</v>
      </c>
      <c r="AC20" s="18">
        <v>6.08</v>
      </c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44.1</v>
      </c>
    </row>
    <row r="21" spans="1:35" x14ac:dyDescent="0.2">
      <c r="A21" s="13" t="s">
        <v>198</v>
      </c>
      <c r="B21" s="13" t="s">
        <v>108</v>
      </c>
      <c r="C21" s="14" t="s">
        <v>43</v>
      </c>
      <c r="D21" s="13" t="s">
        <v>129</v>
      </c>
      <c r="E21" s="13" t="s">
        <v>199</v>
      </c>
      <c r="F21" s="13" t="s">
        <v>200</v>
      </c>
      <c r="G21" s="13" t="s">
        <v>201</v>
      </c>
      <c r="H21" s="13" t="s">
        <v>202</v>
      </c>
      <c r="I21" s="13" t="s">
        <v>1090</v>
      </c>
      <c r="J21" s="13" t="s">
        <v>1091</v>
      </c>
      <c r="K21" s="227" t="s">
        <v>2474</v>
      </c>
      <c r="L21" s="13" t="s">
        <v>91</v>
      </c>
      <c r="M21" s="13" t="s">
        <v>130</v>
      </c>
      <c r="N21" s="13" t="s">
        <v>35</v>
      </c>
      <c r="O21" s="13" t="s">
        <v>36</v>
      </c>
      <c r="P21" s="13" t="s">
        <v>44</v>
      </c>
      <c r="Q21" s="13" t="s">
        <v>56</v>
      </c>
      <c r="R21" s="13" t="s">
        <v>45</v>
      </c>
      <c r="S21" s="13" t="s">
        <v>39</v>
      </c>
      <c r="T21" s="15">
        <v>1</v>
      </c>
      <c r="U21" s="228" t="s">
        <v>3785</v>
      </c>
      <c r="V21" s="13" t="s">
        <v>92</v>
      </c>
      <c r="W21" s="16" t="s">
        <v>203</v>
      </c>
      <c r="X21" s="17">
        <v>418.97</v>
      </c>
      <c r="Y21" s="18">
        <v>418.97</v>
      </c>
      <c r="Z21" s="18">
        <v>0</v>
      </c>
      <c r="AA21" s="18">
        <v>0</v>
      </c>
      <c r="AB21" s="18">
        <v>0</v>
      </c>
      <c r="AC21" s="18">
        <v>67.040000000000006</v>
      </c>
      <c r="AD21" s="18">
        <v>0</v>
      </c>
      <c r="AE21" s="18">
        <v>0</v>
      </c>
      <c r="AF21" s="18">
        <v>0</v>
      </c>
      <c r="AG21" s="18">
        <v>0</v>
      </c>
      <c r="AH21" s="18">
        <v>0</v>
      </c>
      <c r="AI21" s="18">
        <v>486.01000000000005</v>
      </c>
    </row>
    <row r="22" spans="1:35" x14ac:dyDescent="0.2">
      <c r="A22" s="13" t="s">
        <v>204</v>
      </c>
      <c r="B22" s="13" t="s">
        <v>108</v>
      </c>
      <c r="C22" s="14" t="s">
        <v>43</v>
      </c>
      <c r="D22" s="13" t="s">
        <v>129</v>
      </c>
      <c r="E22" s="13" t="s">
        <v>205</v>
      </c>
      <c r="F22" s="13" t="s">
        <v>206</v>
      </c>
      <c r="G22" s="13" t="s">
        <v>207</v>
      </c>
      <c r="H22" s="13" t="s">
        <v>208</v>
      </c>
      <c r="I22" s="13" t="s">
        <v>1090</v>
      </c>
      <c r="J22" s="13" t="s">
        <v>1091</v>
      </c>
      <c r="K22" s="227" t="s">
        <v>2474</v>
      </c>
      <c r="L22" s="13" t="s">
        <v>91</v>
      </c>
      <c r="M22" s="13" t="s">
        <v>130</v>
      </c>
      <c r="N22" s="13" t="s">
        <v>35</v>
      </c>
      <c r="O22" s="13" t="s">
        <v>36</v>
      </c>
      <c r="P22" s="13" t="s">
        <v>44</v>
      </c>
      <c r="Q22" s="13" t="s">
        <v>58</v>
      </c>
      <c r="R22" s="13" t="s">
        <v>45</v>
      </c>
      <c r="S22" s="13" t="s">
        <v>39</v>
      </c>
      <c r="T22" s="15">
        <v>1</v>
      </c>
      <c r="U22" s="228" t="s">
        <v>3785</v>
      </c>
      <c r="V22" s="13" t="s">
        <v>92</v>
      </c>
      <c r="W22" s="16" t="s">
        <v>209</v>
      </c>
      <c r="X22" s="17">
        <v>815.52</v>
      </c>
      <c r="Y22" s="18">
        <v>815.52</v>
      </c>
      <c r="Z22" s="18">
        <v>0</v>
      </c>
      <c r="AA22" s="18">
        <v>0</v>
      </c>
      <c r="AB22" s="18">
        <v>0</v>
      </c>
      <c r="AC22" s="18">
        <v>130.47999999999999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946</v>
      </c>
    </row>
    <row r="23" spans="1:35" x14ac:dyDescent="0.2">
      <c r="A23" s="13" t="s">
        <v>210</v>
      </c>
      <c r="B23" s="13" t="s">
        <v>108</v>
      </c>
      <c r="C23" s="14" t="s">
        <v>43</v>
      </c>
      <c r="D23" s="13" t="s">
        <v>211</v>
      </c>
      <c r="E23" s="13" t="s">
        <v>212</v>
      </c>
      <c r="F23" s="13" t="s">
        <v>213</v>
      </c>
      <c r="G23" s="13" t="s">
        <v>214</v>
      </c>
      <c r="H23" s="13" t="s">
        <v>215</v>
      </c>
      <c r="I23" s="13" t="s">
        <v>1090</v>
      </c>
      <c r="J23" s="13" t="s">
        <v>1091</v>
      </c>
      <c r="K23" s="227" t="s">
        <v>2474</v>
      </c>
      <c r="L23" s="13" t="s">
        <v>216</v>
      </c>
      <c r="M23" s="13" t="s">
        <v>217</v>
      </c>
      <c r="N23" s="13" t="s">
        <v>35</v>
      </c>
      <c r="O23" s="13" t="s">
        <v>36</v>
      </c>
      <c r="P23" s="13" t="s">
        <v>44</v>
      </c>
      <c r="Q23" s="13" t="s">
        <v>56</v>
      </c>
      <c r="R23" s="13" t="s">
        <v>45</v>
      </c>
      <c r="S23" s="13" t="s">
        <v>39</v>
      </c>
      <c r="T23" s="15">
        <v>1</v>
      </c>
      <c r="U23" s="228" t="s">
        <v>3785</v>
      </c>
      <c r="V23" s="13" t="s">
        <v>64</v>
      </c>
      <c r="W23" s="16" t="s">
        <v>218</v>
      </c>
      <c r="X23" s="17">
        <v>284.48</v>
      </c>
      <c r="Y23" s="18">
        <v>284.48</v>
      </c>
      <c r="Z23" s="18">
        <v>0</v>
      </c>
      <c r="AA23" s="18">
        <v>0</v>
      </c>
      <c r="AB23" s="18">
        <v>0</v>
      </c>
      <c r="AC23" s="18">
        <v>45.52</v>
      </c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330</v>
      </c>
    </row>
    <row r="24" spans="1:35" x14ac:dyDescent="0.2">
      <c r="A24" s="13" t="s">
        <v>219</v>
      </c>
      <c r="B24" s="13" t="s">
        <v>108</v>
      </c>
      <c r="C24" s="14" t="s">
        <v>43</v>
      </c>
      <c r="D24" s="13" t="s">
        <v>211</v>
      </c>
      <c r="E24" s="13" t="s">
        <v>220</v>
      </c>
      <c r="F24" s="13" t="s">
        <v>221</v>
      </c>
      <c r="G24" s="13" t="s">
        <v>222</v>
      </c>
      <c r="H24" s="13" t="s">
        <v>223</v>
      </c>
      <c r="I24" s="13" t="s">
        <v>1090</v>
      </c>
      <c r="J24" s="13" t="s">
        <v>1091</v>
      </c>
      <c r="K24" s="227" t="s">
        <v>2474</v>
      </c>
      <c r="L24" s="13" t="s">
        <v>216</v>
      </c>
      <c r="M24" s="13" t="s">
        <v>217</v>
      </c>
      <c r="N24" s="13" t="s">
        <v>35</v>
      </c>
      <c r="O24" s="13" t="s">
        <v>36</v>
      </c>
      <c r="P24" s="13" t="s">
        <v>44</v>
      </c>
      <c r="Q24" s="13" t="s">
        <v>56</v>
      </c>
      <c r="R24" s="13" t="s">
        <v>45</v>
      </c>
      <c r="S24" s="13" t="s">
        <v>39</v>
      </c>
      <c r="T24" s="15">
        <v>1</v>
      </c>
      <c r="U24" s="228" t="s">
        <v>3785</v>
      </c>
      <c r="V24" s="13" t="s">
        <v>64</v>
      </c>
      <c r="W24" s="16" t="s">
        <v>224</v>
      </c>
      <c r="X24" s="17">
        <v>274.14</v>
      </c>
      <c r="Y24" s="18">
        <v>274.14</v>
      </c>
      <c r="Z24" s="18">
        <v>0</v>
      </c>
      <c r="AA24" s="18">
        <v>0</v>
      </c>
      <c r="AB24" s="18">
        <v>0</v>
      </c>
      <c r="AC24" s="18">
        <v>43.86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318</v>
      </c>
    </row>
    <row r="25" spans="1:35" x14ac:dyDescent="0.2">
      <c r="A25" s="13" t="s">
        <v>225</v>
      </c>
      <c r="B25" s="13" t="s">
        <v>108</v>
      </c>
      <c r="C25" s="14" t="s">
        <v>43</v>
      </c>
      <c r="D25" s="13" t="s">
        <v>211</v>
      </c>
      <c r="E25" s="13" t="s">
        <v>226</v>
      </c>
      <c r="F25" s="13" t="s">
        <v>227</v>
      </c>
      <c r="G25" s="13" t="s">
        <v>228</v>
      </c>
      <c r="H25" s="13" t="s">
        <v>229</v>
      </c>
      <c r="I25" s="13" t="s">
        <v>1090</v>
      </c>
      <c r="J25" s="13" t="s">
        <v>1091</v>
      </c>
      <c r="K25" s="227" t="s">
        <v>2474</v>
      </c>
      <c r="L25" s="13" t="s">
        <v>216</v>
      </c>
      <c r="M25" s="13" t="s">
        <v>217</v>
      </c>
      <c r="N25" s="13" t="s">
        <v>35</v>
      </c>
      <c r="O25" s="13" t="s">
        <v>36</v>
      </c>
      <c r="P25" s="13" t="s">
        <v>44</v>
      </c>
      <c r="Q25" s="13" t="s">
        <v>56</v>
      </c>
      <c r="R25" s="13" t="s">
        <v>45</v>
      </c>
      <c r="S25" s="13" t="s">
        <v>39</v>
      </c>
      <c r="T25" s="15">
        <v>1</v>
      </c>
      <c r="U25" s="228" t="s">
        <v>3785</v>
      </c>
      <c r="V25" s="13" t="s">
        <v>64</v>
      </c>
      <c r="W25" s="16" t="s">
        <v>230</v>
      </c>
      <c r="X25" s="17">
        <v>394.83</v>
      </c>
      <c r="Y25" s="18">
        <v>394.83</v>
      </c>
      <c r="Z25" s="18">
        <v>0</v>
      </c>
      <c r="AA25" s="18">
        <v>0</v>
      </c>
      <c r="AB25" s="18">
        <v>0</v>
      </c>
      <c r="AC25" s="18">
        <v>63.17</v>
      </c>
      <c r="AD25" s="18">
        <v>0</v>
      </c>
      <c r="AE25" s="18">
        <v>0</v>
      </c>
      <c r="AF25" s="18">
        <v>0</v>
      </c>
      <c r="AG25" s="18">
        <v>0</v>
      </c>
      <c r="AH25" s="18">
        <v>0</v>
      </c>
      <c r="AI25" s="18">
        <v>458</v>
      </c>
    </row>
    <row r="26" spans="1:35" x14ac:dyDescent="0.2">
      <c r="A26" s="13" t="s">
        <v>231</v>
      </c>
      <c r="B26" s="13" t="s">
        <v>108</v>
      </c>
      <c r="C26" s="14" t="s">
        <v>43</v>
      </c>
      <c r="D26" s="13" t="s">
        <v>211</v>
      </c>
      <c r="E26" s="13" t="s">
        <v>232</v>
      </c>
      <c r="F26" s="13" t="s">
        <v>233</v>
      </c>
      <c r="G26" s="13" t="s">
        <v>234</v>
      </c>
      <c r="H26" s="13" t="s">
        <v>235</v>
      </c>
      <c r="I26" s="13" t="s">
        <v>1090</v>
      </c>
      <c r="J26" s="13" t="s">
        <v>1091</v>
      </c>
      <c r="K26" s="227" t="s">
        <v>2474</v>
      </c>
      <c r="L26" s="13" t="s">
        <v>216</v>
      </c>
      <c r="M26" s="13" t="s">
        <v>217</v>
      </c>
      <c r="N26" s="13" t="s">
        <v>35</v>
      </c>
      <c r="O26" s="13" t="s">
        <v>36</v>
      </c>
      <c r="P26" s="13" t="s">
        <v>44</v>
      </c>
      <c r="Q26" s="13" t="s">
        <v>56</v>
      </c>
      <c r="R26" s="13" t="s">
        <v>45</v>
      </c>
      <c r="S26" s="13" t="s">
        <v>39</v>
      </c>
      <c r="T26" s="15">
        <v>1</v>
      </c>
      <c r="U26" s="228" t="s">
        <v>3785</v>
      </c>
      <c r="V26" s="13" t="s">
        <v>64</v>
      </c>
      <c r="W26" s="16" t="s">
        <v>236</v>
      </c>
      <c r="X26" s="17">
        <v>367.24</v>
      </c>
      <c r="Y26" s="18">
        <v>367.24</v>
      </c>
      <c r="Z26" s="18">
        <v>0</v>
      </c>
      <c r="AA26" s="18">
        <v>0</v>
      </c>
      <c r="AB26" s="18">
        <v>0</v>
      </c>
      <c r="AC26" s="18">
        <v>58.76</v>
      </c>
      <c r="AD26" s="18">
        <v>0</v>
      </c>
      <c r="AE26" s="18">
        <v>0</v>
      </c>
      <c r="AF26" s="18">
        <v>0</v>
      </c>
      <c r="AG26" s="18">
        <v>0</v>
      </c>
      <c r="AH26" s="18">
        <v>0</v>
      </c>
      <c r="AI26" s="18">
        <v>426</v>
      </c>
    </row>
    <row r="27" spans="1:35" x14ac:dyDescent="0.2">
      <c r="A27" s="13" t="s">
        <v>237</v>
      </c>
      <c r="B27" s="13" t="s">
        <v>108</v>
      </c>
      <c r="C27" s="14" t="s">
        <v>43</v>
      </c>
      <c r="D27" s="13" t="s">
        <v>147</v>
      </c>
      <c r="E27" s="13" t="s">
        <v>238</v>
      </c>
      <c r="F27" s="13" t="s">
        <v>239</v>
      </c>
      <c r="G27" s="13" t="s">
        <v>240</v>
      </c>
      <c r="H27" s="13" t="s">
        <v>241</v>
      </c>
      <c r="I27" s="13" t="s">
        <v>1090</v>
      </c>
      <c r="J27" s="13" t="s">
        <v>1091</v>
      </c>
      <c r="K27" s="227" t="s">
        <v>2474</v>
      </c>
      <c r="L27" s="13" t="s">
        <v>63</v>
      </c>
      <c r="M27" s="13" t="s">
        <v>115</v>
      </c>
      <c r="N27" s="13" t="s">
        <v>35</v>
      </c>
      <c r="O27" s="13" t="s">
        <v>36</v>
      </c>
      <c r="P27" s="13" t="s">
        <v>44</v>
      </c>
      <c r="Q27" s="13" t="s">
        <v>56</v>
      </c>
      <c r="R27" s="13" t="s">
        <v>45</v>
      </c>
      <c r="S27" s="13" t="s">
        <v>39</v>
      </c>
      <c r="T27" s="15">
        <v>1</v>
      </c>
      <c r="U27" s="228" t="s">
        <v>3785</v>
      </c>
      <c r="V27" s="13" t="s">
        <v>242</v>
      </c>
      <c r="W27" s="16" t="s">
        <v>243</v>
      </c>
      <c r="X27" s="17">
        <v>293.10000000000002</v>
      </c>
      <c r="Y27" s="18">
        <v>293.10000000000002</v>
      </c>
      <c r="Z27" s="18">
        <v>0</v>
      </c>
      <c r="AA27" s="18">
        <v>0</v>
      </c>
      <c r="AB27" s="18">
        <v>0</v>
      </c>
      <c r="AC27" s="18">
        <v>46.9</v>
      </c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340</v>
      </c>
    </row>
    <row r="28" spans="1:35" x14ac:dyDescent="0.2">
      <c r="A28" s="13" t="s">
        <v>244</v>
      </c>
      <c r="B28" s="13" t="s">
        <v>108</v>
      </c>
      <c r="C28" s="14" t="s">
        <v>43</v>
      </c>
      <c r="D28" s="13" t="s">
        <v>147</v>
      </c>
      <c r="E28" s="13" t="s">
        <v>245</v>
      </c>
      <c r="F28" s="13" t="s">
        <v>246</v>
      </c>
      <c r="G28" s="13" t="s">
        <v>247</v>
      </c>
      <c r="H28" s="13" t="s">
        <v>248</v>
      </c>
      <c r="I28" s="13" t="s">
        <v>1090</v>
      </c>
      <c r="J28" s="13" t="s">
        <v>1091</v>
      </c>
      <c r="K28" s="227" t="s">
        <v>2474</v>
      </c>
      <c r="L28" s="13" t="s">
        <v>63</v>
      </c>
      <c r="M28" s="13" t="s">
        <v>115</v>
      </c>
      <c r="N28" s="13" t="s">
        <v>35</v>
      </c>
      <c r="O28" s="13" t="s">
        <v>36</v>
      </c>
      <c r="P28" s="13" t="s">
        <v>44</v>
      </c>
      <c r="Q28" s="13" t="s">
        <v>56</v>
      </c>
      <c r="R28" s="13" t="s">
        <v>45</v>
      </c>
      <c r="S28" s="13" t="s">
        <v>39</v>
      </c>
      <c r="T28" s="15">
        <v>1</v>
      </c>
      <c r="U28" s="228" t="s">
        <v>3785</v>
      </c>
      <c r="V28" s="13" t="s">
        <v>249</v>
      </c>
      <c r="W28" s="16" t="s">
        <v>250</v>
      </c>
      <c r="X28" s="17">
        <v>1085.3399999999999</v>
      </c>
      <c r="Y28" s="18">
        <v>1059.48</v>
      </c>
      <c r="Z28" s="18">
        <v>0</v>
      </c>
      <c r="AA28" s="18">
        <v>0</v>
      </c>
      <c r="AB28" s="18">
        <v>0</v>
      </c>
      <c r="AC28" s="18">
        <v>169.52</v>
      </c>
      <c r="AD28" s="18">
        <v>0</v>
      </c>
      <c r="AE28" s="18">
        <v>0</v>
      </c>
      <c r="AF28" s="18">
        <v>0</v>
      </c>
      <c r="AG28" s="18">
        <v>0</v>
      </c>
      <c r="AH28" s="18">
        <v>0</v>
      </c>
      <c r="AI28" s="18">
        <v>1229</v>
      </c>
    </row>
    <row r="29" spans="1:35" x14ac:dyDescent="0.2">
      <c r="A29" s="13" t="s">
        <v>251</v>
      </c>
      <c r="B29" s="13" t="s">
        <v>108</v>
      </c>
      <c r="C29" s="14" t="s">
        <v>43</v>
      </c>
      <c r="D29" s="13" t="s">
        <v>147</v>
      </c>
      <c r="E29" s="13" t="s">
        <v>252</v>
      </c>
      <c r="F29" s="13" t="s">
        <v>253</v>
      </c>
      <c r="G29" s="13" t="s">
        <v>254</v>
      </c>
      <c r="H29" s="13" t="s">
        <v>255</v>
      </c>
      <c r="I29" s="13" t="s">
        <v>1090</v>
      </c>
      <c r="J29" s="13" t="s">
        <v>1091</v>
      </c>
      <c r="K29" s="227" t="s">
        <v>2474</v>
      </c>
      <c r="L29" s="13" t="s">
        <v>63</v>
      </c>
      <c r="M29" s="13" t="s">
        <v>115</v>
      </c>
      <c r="N29" s="13" t="s">
        <v>35</v>
      </c>
      <c r="O29" s="13" t="s">
        <v>36</v>
      </c>
      <c r="P29" s="13" t="s">
        <v>44</v>
      </c>
      <c r="Q29" s="13" t="s">
        <v>56</v>
      </c>
      <c r="R29" s="13" t="s">
        <v>45</v>
      </c>
      <c r="S29" s="13" t="s">
        <v>39</v>
      </c>
      <c r="T29" s="15">
        <v>1</v>
      </c>
      <c r="U29" s="228" t="s">
        <v>3785</v>
      </c>
      <c r="V29" s="13" t="s">
        <v>256</v>
      </c>
      <c r="W29" s="16" t="s">
        <v>257</v>
      </c>
      <c r="X29" s="17">
        <v>209.69</v>
      </c>
      <c r="Y29" s="18">
        <v>170.69</v>
      </c>
      <c r="Z29" s="18">
        <v>0</v>
      </c>
      <c r="AA29" s="18">
        <v>0</v>
      </c>
      <c r="AB29" s="74">
        <v>39</v>
      </c>
      <c r="AC29" s="18">
        <v>27.31</v>
      </c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237</v>
      </c>
    </row>
    <row r="30" spans="1:35" x14ac:dyDescent="0.2">
      <c r="A30" s="13" t="s">
        <v>258</v>
      </c>
      <c r="B30" s="13" t="s">
        <v>108</v>
      </c>
      <c r="C30" s="14" t="s">
        <v>43</v>
      </c>
      <c r="D30" s="13" t="s">
        <v>147</v>
      </c>
      <c r="E30" s="13" t="s">
        <v>259</v>
      </c>
      <c r="F30" s="13" t="s">
        <v>260</v>
      </c>
      <c r="G30" s="13" t="s">
        <v>261</v>
      </c>
      <c r="H30" s="13" t="s">
        <v>262</v>
      </c>
      <c r="I30" s="13" t="s">
        <v>1090</v>
      </c>
      <c r="J30" s="13" t="s">
        <v>1091</v>
      </c>
      <c r="K30" s="227" t="s">
        <v>2474</v>
      </c>
      <c r="L30" s="13" t="s">
        <v>63</v>
      </c>
      <c r="M30" s="13" t="s">
        <v>115</v>
      </c>
      <c r="N30" s="13" t="s">
        <v>35</v>
      </c>
      <c r="O30" s="13" t="s">
        <v>36</v>
      </c>
      <c r="P30" s="13" t="s">
        <v>44</v>
      </c>
      <c r="Q30" s="13" t="s">
        <v>56</v>
      </c>
      <c r="R30" s="13" t="s">
        <v>45</v>
      </c>
      <c r="S30" s="13" t="s">
        <v>39</v>
      </c>
      <c r="T30" s="15">
        <v>1</v>
      </c>
      <c r="U30" s="228" t="s">
        <v>3785</v>
      </c>
      <c r="V30" s="13" t="s">
        <v>263</v>
      </c>
      <c r="W30" s="16" t="s">
        <v>264</v>
      </c>
      <c r="X30" s="17">
        <v>380.38</v>
      </c>
      <c r="Y30" s="18">
        <v>341.38</v>
      </c>
      <c r="Z30" s="18">
        <v>0</v>
      </c>
      <c r="AA30" s="18">
        <v>0</v>
      </c>
      <c r="AB30" s="74">
        <v>39</v>
      </c>
      <c r="AC30" s="18">
        <v>54.62</v>
      </c>
      <c r="AD30" s="18">
        <v>0</v>
      </c>
      <c r="AE30" s="18">
        <v>0</v>
      </c>
      <c r="AF30" s="18">
        <v>0</v>
      </c>
      <c r="AG30" s="18">
        <v>0</v>
      </c>
      <c r="AH30" s="18">
        <v>0</v>
      </c>
      <c r="AI30" s="18">
        <v>435</v>
      </c>
    </row>
    <row r="31" spans="1:35" x14ac:dyDescent="0.2">
      <c r="A31" s="13" t="s">
        <v>265</v>
      </c>
      <c r="B31" s="13" t="s">
        <v>108</v>
      </c>
      <c r="C31" s="14" t="s">
        <v>43</v>
      </c>
      <c r="D31" s="13" t="s">
        <v>266</v>
      </c>
      <c r="E31" s="13" t="s">
        <v>267</v>
      </c>
      <c r="F31" s="13" t="s">
        <v>268</v>
      </c>
      <c r="G31" s="13" t="s">
        <v>269</v>
      </c>
      <c r="H31" s="13" t="s">
        <v>270</v>
      </c>
      <c r="I31" s="13" t="s">
        <v>1090</v>
      </c>
      <c r="J31" s="13" t="s">
        <v>1091</v>
      </c>
      <c r="K31" s="227" t="s">
        <v>2474</v>
      </c>
      <c r="L31" s="13" t="s">
        <v>63</v>
      </c>
      <c r="M31" s="13" t="s">
        <v>115</v>
      </c>
      <c r="N31" s="13" t="s">
        <v>35</v>
      </c>
      <c r="O31" s="13" t="s">
        <v>36</v>
      </c>
      <c r="P31" s="13" t="s">
        <v>44</v>
      </c>
      <c r="Q31" s="13" t="s">
        <v>46</v>
      </c>
      <c r="R31" s="13" t="s">
        <v>45</v>
      </c>
      <c r="S31" s="13" t="s">
        <v>39</v>
      </c>
      <c r="T31" s="15">
        <v>1</v>
      </c>
      <c r="U31" s="228" t="s">
        <v>3785</v>
      </c>
      <c r="V31" s="13" t="s">
        <v>271</v>
      </c>
      <c r="W31" s="16" t="s">
        <v>272</v>
      </c>
      <c r="X31" s="17">
        <v>464.62</v>
      </c>
      <c r="Y31" s="18">
        <v>33.619999999999997</v>
      </c>
      <c r="Z31" s="18">
        <v>0</v>
      </c>
      <c r="AA31" s="18">
        <v>0</v>
      </c>
      <c r="AB31" s="74">
        <v>388</v>
      </c>
      <c r="AC31" s="18">
        <v>5.38</v>
      </c>
      <c r="AD31" s="18">
        <v>0</v>
      </c>
      <c r="AE31" s="18">
        <v>0</v>
      </c>
      <c r="AF31" s="18">
        <v>0</v>
      </c>
      <c r="AG31" s="18">
        <v>0</v>
      </c>
      <c r="AH31" s="18">
        <v>0</v>
      </c>
      <c r="AI31" s="18">
        <v>427</v>
      </c>
    </row>
    <row r="32" spans="1:35" x14ac:dyDescent="0.2">
      <c r="A32" s="13" t="s">
        <v>273</v>
      </c>
      <c r="B32" s="13" t="s">
        <v>108</v>
      </c>
      <c r="C32" s="14" t="s">
        <v>43</v>
      </c>
      <c r="D32" s="13" t="s">
        <v>68</v>
      </c>
      <c r="E32" s="13" t="s">
        <v>274</v>
      </c>
      <c r="F32" s="13" t="s">
        <v>275</v>
      </c>
      <c r="G32" s="13" t="s">
        <v>276</v>
      </c>
      <c r="H32" s="13" t="s">
        <v>277</v>
      </c>
      <c r="I32" s="13" t="s">
        <v>1090</v>
      </c>
      <c r="J32" s="13" t="s">
        <v>1091</v>
      </c>
      <c r="K32" s="227" t="s">
        <v>2474</v>
      </c>
      <c r="L32" s="13" t="s">
        <v>69</v>
      </c>
      <c r="M32" s="13" t="s">
        <v>111</v>
      </c>
      <c r="N32" s="13" t="s">
        <v>35</v>
      </c>
      <c r="O32" s="13" t="s">
        <v>36</v>
      </c>
      <c r="P32" s="13" t="s">
        <v>44</v>
      </c>
      <c r="Q32" s="13" t="s">
        <v>46</v>
      </c>
      <c r="R32" s="13" t="s">
        <v>45</v>
      </c>
      <c r="S32" s="13" t="s">
        <v>39</v>
      </c>
      <c r="T32" s="15">
        <v>1</v>
      </c>
      <c r="U32" s="228" t="s">
        <v>3785</v>
      </c>
      <c r="V32" s="13" t="s">
        <v>70</v>
      </c>
      <c r="W32" s="16" t="s">
        <v>103</v>
      </c>
      <c r="X32" s="17">
        <v>206.9</v>
      </c>
      <c r="Y32" s="18">
        <v>206.9</v>
      </c>
      <c r="Z32" s="18">
        <v>0</v>
      </c>
      <c r="AA32" s="18">
        <v>0</v>
      </c>
      <c r="AB32" s="18">
        <v>0</v>
      </c>
      <c r="AC32" s="18">
        <v>33.1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240</v>
      </c>
    </row>
    <row r="33" spans="1:35" x14ac:dyDescent="0.2">
      <c r="A33" s="13" t="s">
        <v>278</v>
      </c>
      <c r="B33" s="13" t="s">
        <v>108</v>
      </c>
      <c r="C33" s="14" t="s">
        <v>43</v>
      </c>
      <c r="D33" s="13" t="s">
        <v>95</v>
      </c>
      <c r="E33" s="13" t="s">
        <v>279</v>
      </c>
      <c r="F33" s="13" t="s">
        <v>280</v>
      </c>
      <c r="G33" s="13" t="s">
        <v>281</v>
      </c>
      <c r="H33" s="13" t="s">
        <v>282</v>
      </c>
      <c r="I33" s="13" t="s">
        <v>1090</v>
      </c>
      <c r="J33" s="13" t="s">
        <v>1091</v>
      </c>
      <c r="K33" s="227" t="s">
        <v>2474</v>
      </c>
      <c r="L33" s="13" t="s">
        <v>96</v>
      </c>
      <c r="M33" s="13" t="s">
        <v>120</v>
      </c>
      <c r="N33" s="13" t="s">
        <v>35</v>
      </c>
      <c r="O33" s="13" t="s">
        <v>36</v>
      </c>
      <c r="P33" s="13" t="s">
        <v>44</v>
      </c>
      <c r="Q33" s="13" t="s">
        <v>56</v>
      </c>
      <c r="R33" s="13" t="s">
        <v>45</v>
      </c>
      <c r="S33" s="13" t="s">
        <v>39</v>
      </c>
      <c r="T33" s="15">
        <v>1</v>
      </c>
      <c r="U33" s="228" t="s">
        <v>3785</v>
      </c>
      <c r="V33" s="13" t="s">
        <v>97</v>
      </c>
      <c r="W33" s="16" t="s">
        <v>98</v>
      </c>
      <c r="X33" s="17">
        <v>473.28</v>
      </c>
      <c r="Y33" s="18">
        <v>473.28</v>
      </c>
      <c r="Z33" s="18">
        <v>0</v>
      </c>
      <c r="AA33" s="18">
        <v>0</v>
      </c>
      <c r="AB33" s="18">
        <v>0</v>
      </c>
      <c r="AC33" s="18">
        <v>75.72</v>
      </c>
      <c r="AD33" s="18">
        <v>0</v>
      </c>
      <c r="AE33" s="18">
        <v>0</v>
      </c>
      <c r="AF33" s="18">
        <v>0</v>
      </c>
      <c r="AG33" s="18">
        <v>0</v>
      </c>
      <c r="AH33" s="18">
        <v>0</v>
      </c>
      <c r="AI33" s="18">
        <v>549</v>
      </c>
    </row>
    <row r="34" spans="1:35" x14ac:dyDescent="0.2">
      <c r="A34" s="13" t="s">
        <v>283</v>
      </c>
      <c r="B34" s="13" t="s">
        <v>108</v>
      </c>
      <c r="C34" s="14" t="s">
        <v>43</v>
      </c>
      <c r="D34" s="13" t="s">
        <v>34</v>
      </c>
      <c r="E34" s="13" t="s">
        <v>34</v>
      </c>
      <c r="F34" s="13" t="s">
        <v>284</v>
      </c>
      <c r="G34" s="13" t="s">
        <v>285</v>
      </c>
      <c r="H34" s="13" t="s">
        <v>286</v>
      </c>
      <c r="I34" s="13" t="s">
        <v>1090</v>
      </c>
      <c r="J34" s="13" t="s">
        <v>1091</v>
      </c>
      <c r="K34" s="227" t="s">
        <v>2474</v>
      </c>
      <c r="L34" s="13" t="s">
        <v>116</v>
      </c>
      <c r="M34" s="13" t="s">
        <v>125</v>
      </c>
      <c r="N34" s="13" t="s">
        <v>35</v>
      </c>
      <c r="O34" s="13" t="s">
        <v>36</v>
      </c>
      <c r="P34" s="13" t="s">
        <v>51</v>
      </c>
      <c r="Q34" s="13" t="s">
        <v>52</v>
      </c>
      <c r="R34" s="13" t="s">
        <v>45</v>
      </c>
      <c r="S34" s="13" t="s">
        <v>39</v>
      </c>
      <c r="T34" s="15">
        <v>1</v>
      </c>
      <c r="U34" s="228" t="s">
        <v>3785</v>
      </c>
      <c r="V34" s="13" t="s">
        <v>117</v>
      </c>
      <c r="W34" s="16" t="s">
        <v>118</v>
      </c>
      <c r="X34" s="17">
        <v>585.76</v>
      </c>
      <c r="Y34" s="18">
        <v>516.37</v>
      </c>
      <c r="Z34" s="18">
        <v>0</v>
      </c>
      <c r="AA34" s="18">
        <v>0</v>
      </c>
      <c r="AB34" s="18">
        <v>0</v>
      </c>
      <c r="AC34" s="18">
        <v>82.62</v>
      </c>
      <c r="AD34" s="18">
        <v>0</v>
      </c>
      <c r="AE34" s="18">
        <v>0</v>
      </c>
      <c r="AF34" s="18">
        <v>0</v>
      </c>
      <c r="AG34" s="18">
        <v>0</v>
      </c>
      <c r="AH34" s="18">
        <v>0</v>
      </c>
      <c r="AI34" s="18">
        <v>598.99</v>
      </c>
    </row>
    <row r="35" spans="1:35" x14ac:dyDescent="0.2">
      <c r="A35" s="13" t="s">
        <v>512</v>
      </c>
      <c r="B35" s="13" t="s">
        <v>38</v>
      </c>
      <c r="C35" s="14" t="s">
        <v>43</v>
      </c>
      <c r="D35" s="13" t="s">
        <v>38</v>
      </c>
      <c r="E35" s="13" t="s">
        <v>38</v>
      </c>
      <c r="F35" s="19" t="s">
        <v>513</v>
      </c>
      <c r="G35" s="13" t="s">
        <v>38</v>
      </c>
      <c r="H35" s="20">
        <v>45304</v>
      </c>
      <c r="I35" s="13" t="s">
        <v>1090</v>
      </c>
      <c r="J35" s="19">
        <v>2024</v>
      </c>
      <c r="K35" s="227" t="s">
        <v>2474</v>
      </c>
      <c r="L35" s="13" t="s">
        <v>475</v>
      </c>
      <c r="M35" s="13" t="s">
        <v>5468</v>
      </c>
      <c r="N35" s="13" t="s">
        <v>35</v>
      </c>
      <c r="O35" s="13" t="s">
        <v>36</v>
      </c>
      <c r="P35" s="13" t="s">
        <v>38</v>
      </c>
      <c r="Q35" s="19" t="s">
        <v>56</v>
      </c>
      <c r="R35" s="13" t="s">
        <v>38</v>
      </c>
      <c r="S35" s="13" t="s">
        <v>1190</v>
      </c>
      <c r="T35" s="15">
        <v>16.989799999999999</v>
      </c>
      <c r="U35" s="228" t="s">
        <v>3785</v>
      </c>
      <c r="V35" s="19" t="s">
        <v>480</v>
      </c>
      <c r="W35" s="16">
        <v>15.99</v>
      </c>
      <c r="X35" s="17">
        <f t="shared" ref="X35:X40" si="2">ROUND(W35*T35,2)</f>
        <v>271.67</v>
      </c>
      <c r="Y35" s="18">
        <f>X35</f>
        <v>271.67</v>
      </c>
      <c r="Z35" s="18">
        <v>0</v>
      </c>
      <c r="AA35" s="18">
        <v>0</v>
      </c>
      <c r="AB35" s="18">
        <v>0</v>
      </c>
      <c r="AC35" s="18">
        <f>ROUND(Y35*0.16,2)</f>
        <v>43.47</v>
      </c>
      <c r="AD35" s="18">
        <v>0</v>
      </c>
      <c r="AE35" s="18">
        <v>0</v>
      </c>
      <c r="AF35" s="18">
        <v>0</v>
      </c>
      <c r="AG35" s="18">
        <v>0</v>
      </c>
      <c r="AH35" s="18">
        <v>0</v>
      </c>
      <c r="AI35" s="18">
        <f t="shared" ref="AI35:AI40" si="3">Y35-AA35+AB35+AC35+AD35-AE35-AF35+AG35-AH35</f>
        <v>315.14</v>
      </c>
    </row>
    <row r="36" spans="1:35" x14ac:dyDescent="0.2">
      <c r="A36" s="13" t="s">
        <v>508</v>
      </c>
      <c r="B36" s="13" t="s">
        <v>38</v>
      </c>
      <c r="C36" s="14" t="s">
        <v>43</v>
      </c>
      <c r="D36" s="13" t="s">
        <v>38</v>
      </c>
      <c r="E36" s="13" t="s">
        <v>38</v>
      </c>
      <c r="F36" s="19" t="s">
        <v>509</v>
      </c>
      <c r="G36" s="13" t="s">
        <v>38</v>
      </c>
      <c r="H36" s="20">
        <v>45347</v>
      </c>
      <c r="I36" s="13" t="s">
        <v>1092</v>
      </c>
      <c r="J36" s="19">
        <v>2024</v>
      </c>
      <c r="K36" s="227" t="s">
        <v>2474</v>
      </c>
      <c r="L36" s="13" t="s">
        <v>473</v>
      </c>
      <c r="M36" s="13" t="s">
        <v>474</v>
      </c>
      <c r="N36" s="13" t="s">
        <v>35</v>
      </c>
      <c r="O36" s="13" t="s">
        <v>36</v>
      </c>
      <c r="P36" s="13" t="s">
        <v>38</v>
      </c>
      <c r="Q36" s="19" t="s">
        <v>56</v>
      </c>
      <c r="R36" s="13" t="s">
        <v>38</v>
      </c>
      <c r="S36" s="13" t="s">
        <v>39</v>
      </c>
      <c r="T36" s="15">
        <v>1</v>
      </c>
      <c r="U36" s="228" t="s">
        <v>3784</v>
      </c>
      <c r="V36" s="19" t="s">
        <v>478</v>
      </c>
      <c r="W36" s="16">
        <v>821.38</v>
      </c>
      <c r="X36" s="17">
        <f t="shared" si="2"/>
        <v>821.38</v>
      </c>
      <c r="Y36" s="18">
        <f>ROUND(X36/1.16,2)</f>
        <v>708.09</v>
      </c>
      <c r="Z36" s="18">
        <v>0</v>
      </c>
      <c r="AA36" s="18">
        <v>0</v>
      </c>
      <c r="AB36" s="18">
        <v>0</v>
      </c>
      <c r="AC36" s="18">
        <f>X36-Y36</f>
        <v>113.28999999999996</v>
      </c>
      <c r="AD36" s="18">
        <v>0</v>
      </c>
      <c r="AE36" s="18">
        <v>0</v>
      </c>
      <c r="AF36" s="18">
        <v>0</v>
      </c>
      <c r="AG36" s="18">
        <v>0</v>
      </c>
      <c r="AH36" s="18">
        <v>0</v>
      </c>
      <c r="AI36" s="18">
        <f t="shared" si="3"/>
        <v>821.38</v>
      </c>
    </row>
    <row r="37" spans="1:35" x14ac:dyDescent="0.2">
      <c r="A37" s="13" t="s">
        <v>510</v>
      </c>
      <c r="B37" s="13" t="s">
        <v>38</v>
      </c>
      <c r="C37" s="14" t="s">
        <v>43</v>
      </c>
      <c r="D37" s="13" t="s">
        <v>38</v>
      </c>
      <c r="E37" s="13" t="s">
        <v>38</v>
      </c>
      <c r="F37" s="19" t="s">
        <v>511</v>
      </c>
      <c r="G37" s="13" t="s">
        <v>38</v>
      </c>
      <c r="H37" s="20">
        <v>45348</v>
      </c>
      <c r="I37" s="13" t="s">
        <v>1092</v>
      </c>
      <c r="J37" s="19">
        <v>2024</v>
      </c>
      <c r="K37" s="227" t="s">
        <v>2474</v>
      </c>
      <c r="L37" s="13" t="s">
        <v>473</v>
      </c>
      <c r="M37" s="13" t="s">
        <v>474</v>
      </c>
      <c r="N37" s="13" t="s">
        <v>35</v>
      </c>
      <c r="O37" s="13" t="s">
        <v>36</v>
      </c>
      <c r="P37" s="13" t="s">
        <v>38</v>
      </c>
      <c r="Q37" s="19" t="s">
        <v>56</v>
      </c>
      <c r="R37" s="13" t="s">
        <v>38</v>
      </c>
      <c r="S37" s="13" t="s">
        <v>39</v>
      </c>
      <c r="T37" s="15">
        <v>1</v>
      </c>
      <c r="U37" s="228" t="s">
        <v>3784</v>
      </c>
      <c r="V37" s="19" t="s">
        <v>479</v>
      </c>
      <c r="W37" s="16">
        <v>1763.78</v>
      </c>
      <c r="X37" s="17">
        <f t="shared" si="2"/>
        <v>1763.78</v>
      </c>
      <c r="Y37" s="18">
        <f>ROUND(X37/1.16,2)</f>
        <v>1520.5</v>
      </c>
      <c r="Z37" s="18">
        <v>0</v>
      </c>
      <c r="AA37" s="18">
        <v>0</v>
      </c>
      <c r="AB37" s="18">
        <v>0</v>
      </c>
      <c r="AC37" s="18">
        <f>X37-Y37</f>
        <v>243.27999999999997</v>
      </c>
      <c r="AD37" s="18">
        <v>0</v>
      </c>
      <c r="AE37" s="18">
        <v>0</v>
      </c>
      <c r="AF37" s="18">
        <v>0</v>
      </c>
      <c r="AG37" s="18">
        <v>0</v>
      </c>
      <c r="AH37" s="18">
        <v>0</v>
      </c>
      <c r="AI37" s="18">
        <f t="shared" si="3"/>
        <v>1763.78</v>
      </c>
    </row>
    <row r="38" spans="1:35" x14ac:dyDescent="0.2">
      <c r="A38" s="13" t="s">
        <v>499</v>
      </c>
      <c r="B38" s="13" t="s">
        <v>38</v>
      </c>
      <c r="C38" s="14" t="s">
        <v>43</v>
      </c>
      <c r="D38" s="13" t="s">
        <v>38</v>
      </c>
      <c r="E38" s="13" t="s">
        <v>38</v>
      </c>
      <c r="F38" s="19" t="s">
        <v>500</v>
      </c>
      <c r="G38" s="13" t="s">
        <v>38</v>
      </c>
      <c r="H38" s="20">
        <v>45327</v>
      </c>
      <c r="I38" s="13" t="s">
        <v>1092</v>
      </c>
      <c r="J38" s="19">
        <v>2024</v>
      </c>
      <c r="K38" s="227" t="s">
        <v>2474</v>
      </c>
      <c r="L38" s="13" t="s">
        <v>469</v>
      </c>
      <c r="M38" s="13" t="s">
        <v>470</v>
      </c>
      <c r="N38" s="13" t="s">
        <v>35</v>
      </c>
      <c r="O38" s="13" t="s">
        <v>36</v>
      </c>
      <c r="P38" s="13" t="s">
        <v>38</v>
      </c>
      <c r="Q38" s="19" t="s">
        <v>46</v>
      </c>
      <c r="R38" s="13" t="s">
        <v>38</v>
      </c>
      <c r="S38" s="13" t="s">
        <v>39</v>
      </c>
      <c r="T38" s="15">
        <v>1</v>
      </c>
      <c r="U38" s="228" t="s">
        <v>3785</v>
      </c>
      <c r="V38" s="19" t="s">
        <v>477</v>
      </c>
      <c r="W38" s="16">
        <v>85.35</v>
      </c>
      <c r="X38" s="17">
        <f t="shared" si="2"/>
        <v>85.35</v>
      </c>
      <c r="Y38" s="18">
        <v>85.35</v>
      </c>
      <c r="Z38" s="18">
        <v>0</v>
      </c>
      <c r="AA38" s="18">
        <v>0</v>
      </c>
      <c r="AB38" s="18">
        <v>0</v>
      </c>
      <c r="AC38" s="18">
        <v>13.65</v>
      </c>
      <c r="AD38" s="18">
        <v>0</v>
      </c>
      <c r="AE38" s="18">
        <v>0</v>
      </c>
      <c r="AF38" s="18">
        <v>0</v>
      </c>
      <c r="AG38" s="18">
        <v>0</v>
      </c>
      <c r="AH38" s="18">
        <v>0</v>
      </c>
      <c r="AI38" s="18">
        <f t="shared" si="3"/>
        <v>99</v>
      </c>
    </row>
    <row r="39" spans="1:35" x14ac:dyDescent="0.2">
      <c r="A39" s="13" t="s">
        <v>501</v>
      </c>
      <c r="B39" s="13" t="s">
        <v>38</v>
      </c>
      <c r="C39" s="14" t="s">
        <v>43</v>
      </c>
      <c r="D39" s="13" t="s">
        <v>38</v>
      </c>
      <c r="E39" s="13" t="s">
        <v>38</v>
      </c>
      <c r="F39" s="19" t="s">
        <v>502</v>
      </c>
      <c r="G39" s="13" t="s">
        <v>38</v>
      </c>
      <c r="H39" s="20">
        <v>45327</v>
      </c>
      <c r="I39" s="13" t="s">
        <v>1092</v>
      </c>
      <c r="J39" s="19">
        <v>2024</v>
      </c>
      <c r="K39" s="227" t="s">
        <v>2474</v>
      </c>
      <c r="L39" s="13" t="s">
        <v>469</v>
      </c>
      <c r="M39" s="13" t="s">
        <v>470</v>
      </c>
      <c r="N39" s="13" t="s">
        <v>35</v>
      </c>
      <c r="O39" s="13" t="s">
        <v>36</v>
      </c>
      <c r="P39" s="13" t="s">
        <v>38</v>
      </c>
      <c r="Q39" s="19" t="s">
        <v>46</v>
      </c>
      <c r="R39" s="13" t="s">
        <v>38</v>
      </c>
      <c r="S39" s="13" t="s">
        <v>39</v>
      </c>
      <c r="T39" s="15">
        <v>1</v>
      </c>
      <c r="U39" s="228" t="s">
        <v>3785</v>
      </c>
      <c r="V39" s="19" t="s">
        <v>503</v>
      </c>
      <c r="W39" s="16">
        <v>688.79</v>
      </c>
      <c r="X39" s="17">
        <f t="shared" si="2"/>
        <v>688.79</v>
      </c>
      <c r="Y39" s="18">
        <v>688.79</v>
      </c>
      <c r="Z39" s="18">
        <v>0</v>
      </c>
      <c r="AA39" s="18">
        <v>0</v>
      </c>
      <c r="AB39" s="18">
        <v>0</v>
      </c>
      <c r="AC39" s="18">
        <v>110.21</v>
      </c>
      <c r="AD39" s="18">
        <v>0</v>
      </c>
      <c r="AE39" s="18">
        <v>0</v>
      </c>
      <c r="AF39" s="18">
        <v>0</v>
      </c>
      <c r="AG39" s="18">
        <v>0</v>
      </c>
      <c r="AH39" s="18">
        <v>0</v>
      </c>
      <c r="AI39" s="18">
        <f t="shared" si="3"/>
        <v>799</v>
      </c>
    </row>
    <row r="40" spans="1:35" x14ac:dyDescent="0.2">
      <c r="A40" s="13" t="s">
        <v>1079</v>
      </c>
      <c r="B40" s="13" t="s">
        <v>38</v>
      </c>
      <c r="C40" s="14" t="s">
        <v>43</v>
      </c>
      <c r="D40" s="13" t="s">
        <v>38</v>
      </c>
      <c r="E40" s="13" t="s">
        <v>38</v>
      </c>
      <c r="F40" s="19" t="s">
        <v>1080</v>
      </c>
      <c r="G40" s="13" t="s">
        <v>38</v>
      </c>
      <c r="H40" s="20">
        <v>45350</v>
      </c>
      <c r="I40" s="13" t="s">
        <v>1092</v>
      </c>
      <c r="J40" s="19">
        <v>2024</v>
      </c>
      <c r="K40" s="227" t="s">
        <v>2474</v>
      </c>
      <c r="L40" s="13" t="s">
        <v>469</v>
      </c>
      <c r="M40" s="13" t="s">
        <v>470</v>
      </c>
      <c r="N40" s="13" t="s">
        <v>35</v>
      </c>
      <c r="O40" s="13" t="s">
        <v>36</v>
      </c>
      <c r="P40" s="13" t="s">
        <v>38</v>
      </c>
      <c r="Q40" s="19" t="s">
        <v>46</v>
      </c>
      <c r="R40" s="13" t="s">
        <v>38</v>
      </c>
      <c r="S40" s="13" t="s">
        <v>39</v>
      </c>
      <c r="T40" s="15">
        <v>1</v>
      </c>
      <c r="U40" s="228" t="s">
        <v>3785</v>
      </c>
      <c r="V40" s="19" t="s">
        <v>490</v>
      </c>
      <c r="W40" s="16">
        <v>21.55</v>
      </c>
      <c r="X40" s="17">
        <f t="shared" si="2"/>
        <v>21.55</v>
      </c>
      <c r="Y40" s="18">
        <v>21.55</v>
      </c>
      <c r="Z40" s="18">
        <v>0</v>
      </c>
      <c r="AA40" s="18">
        <v>0</v>
      </c>
      <c r="AB40" s="18">
        <v>0</v>
      </c>
      <c r="AC40" s="18">
        <v>3.45</v>
      </c>
      <c r="AD40" s="18">
        <v>0</v>
      </c>
      <c r="AE40" s="18">
        <v>0</v>
      </c>
      <c r="AF40" s="18">
        <v>0</v>
      </c>
      <c r="AG40" s="18">
        <v>0</v>
      </c>
      <c r="AH40" s="18">
        <v>0</v>
      </c>
      <c r="AI40" s="18">
        <f t="shared" si="3"/>
        <v>25</v>
      </c>
    </row>
    <row r="41" spans="1:35" x14ac:dyDescent="0.2">
      <c r="A41" s="13" t="s">
        <v>287</v>
      </c>
      <c r="B41" s="13" t="s">
        <v>108</v>
      </c>
      <c r="C41" s="14" t="s">
        <v>43</v>
      </c>
      <c r="D41" s="13" t="s">
        <v>288</v>
      </c>
      <c r="E41" s="13" t="s">
        <v>289</v>
      </c>
      <c r="F41" s="13" t="s">
        <v>290</v>
      </c>
      <c r="G41" s="13" t="s">
        <v>291</v>
      </c>
      <c r="H41" s="13" t="s">
        <v>292</v>
      </c>
      <c r="I41" s="13" t="s">
        <v>1092</v>
      </c>
      <c r="J41" s="13" t="s">
        <v>1091</v>
      </c>
      <c r="K41" s="227" t="s">
        <v>2474</v>
      </c>
      <c r="L41" s="13" t="s">
        <v>293</v>
      </c>
      <c r="M41" s="13" t="s">
        <v>294</v>
      </c>
      <c r="N41" s="13" t="s">
        <v>35</v>
      </c>
      <c r="O41" s="13" t="s">
        <v>36</v>
      </c>
      <c r="P41" s="13" t="s">
        <v>44</v>
      </c>
      <c r="Q41" s="13" t="s">
        <v>46</v>
      </c>
      <c r="R41" s="13" t="s">
        <v>45</v>
      </c>
      <c r="S41" s="13" t="s">
        <v>39</v>
      </c>
      <c r="T41" s="15">
        <v>1</v>
      </c>
      <c r="U41" s="228" t="s">
        <v>3785</v>
      </c>
      <c r="V41" s="13" t="s">
        <v>295</v>
      </c>
      <c r="W41" s="16" t="s">
        <v>296</v>
      </c>
      <c r="X41" s="17">
        <v>555.04999999999995</v>
      </c>
      <c r="Y41" s="18">
        <v>555.04999999999995</v>
      </c>
      <c r="Z41" s="18">
        <v>0</v>
      </c>
      <c r="AA41" s="18">
        <v>0</v>
      </c>
      <c r="AB41" s="18">
        <v>0</v>
      </c>
      <c r="AC41" s="18">
        <v>88.81</v>
      </c>
      <c r="AD41" s="18">
        <v>0</v>
      </c>
      <c r="AE41" s="18">
        <v>0</v>
      </c>
      <c r="AF41" s="18">
        <v>0</v>
      </c>
      <c r="AG41" s="18">
        <v>0</v>
      </c>
      <c r="AH41" s="18">
        <v>0</v>
      </c>
      <c r="AI41" s="18">
        <v>643.8599999999999</v>
      </c>
    </row>
    <row r="42" spans="1:35" x14ac:dyDescent="0.2">
      <c r="A42" s="13" t="s">
        <v>297</v>
      </c>
      <c r="B42" s="13" t="s">
        <v>108</v>
      </c>
      <c r="C42" s="14" t="s">
        <v>43</v>
      </c>
      <c r="D42" s="13" t="s">
        <v>86</v>
      </c>
      <c r="E42" s="13" t="s">
        <v>298</v>
      </c>
      <c r="F42" s="13" t="s">
        <v>299</v>
      </c>
      <c r="G42" s="13" t="s">
        <v>300</v>
      </c>
      <c r="H42" s="13" t="s">
        <v>301</v>
      </c>
      <c r="I42" s="13" t="s">
        <v>1092</v>
      </c>
      <c r="J42" s="13" t="s">
        <v>1091</v>
      </c>
      <c r="K42" s="227" t="s">
        <v>2474</v>
      </c>
      <c r="L42" s="13" t="s">
        <v>57</v>
      </c>
      <c r="M42" s="13" t="s">
        <v>135</v>
      </c>
      <c r="N42" s="13" t="s">
        <v>35</v>
      </c>
      <c r="O42" s="13" t="s">
        <v>36</v>
      </c>
      <c r="P42" s="13" t="s">
        <v>44</v>
      </c>
      <c r="Q42" s="13" t="s">
        <v>56</v>
      </c>
      <c r="R42" s="13" t="s">
        <v>61</v>
      </c>
      <c r="S42" s="13" t="s">
        <v>39</v>
      </c>
      <c r="T42" s="15">
        <v>1</v>
      </c>
      <c r="U42" s="228" t="s">
        <v>3786</v>
      </c>
      <c r="V42" s="13" t="s">
        <v>142</v>
      </c>
      <c r="W42" s="16" t="s">
        <v>143</v>
      </c>
      <c r="X42" s="17">
        <v>175</v>
      </c>
      <c r="Y42" s="18">
        <v>175</v>
      </c>
      <c r="Z42" s="18">
        <v>0</v>
      </c>
      <c r="AA42" s="18">
        <v>0</v>
      </c>
      <c r="AB42" s="18">
        <v>0</v>
      </c>
      <c r="AC42" s="18">
        <v>28</v>
      </c>
      <c r="AD42" s="18">
        <v>0</v>
      </c>
      <c r="AE42" s="18">
        <v>0</v>
      </c>
      <c r="AF42" s="18">
        <v>0</v>
      </c>
      <c r="AG42" s="18">
        <v>0</v>
      </c>
      <c r="AH42" s="18">
        <v>0</v>
      </c>
      <c r="AI42" s="18">
        <v>203</v>
      </c>
    </row>
    <row r="43" spans="1:35" x14ac:dyDescent="0.2">
      <c r="A43" s="13" t="s">
        <v>302</v>
      </c>
      <c r="B43" s="13" t="s">
        <v>108</v>
      </c>
      <c r="C43" s="14" t="s">
        <v>43</v>
      </c>
      <c r="D43" s="13" t="s">
        <v>73</v>
      </c>
      <c r="E43" s="13" t="s">
        <v>303</v>
      </c>
      <c r="F43" s="13" t="s">
        <v>304</v>
      </c>
      <c r="G43" s="13" t="s">
        <v>305</v>
      </c>
      <c r="H43" s="13" t="s">
        <v>306</v>
      </c>
      <c r="I43" s="13" t="s">
        <v>1092</v>
      </c>
      <c r="J43" s="13" t="s">
        <v>1091</v>
      </c>
      <c r="K43" s="227" t="s">
        <v>2474</v>
      </c>
      <c r="L43" s="13" t="s">
        <v>74</v>
      </c>
      <c r="M43" s="13" t="s">
        <v>307</v>
      </c>
      <c r="N43" s="13" t="s">
        <v>35</v>
      </c>
      <c r="O43" s="13" t="s">
        <v>36</v>
      </c>
      <c r="P43" s="13" t="s">
        <v>44</v>
      </c>
      <c r="Q43" s="13" t="s">
        <v>46</v>
      </c>
      <c r="R43" s="13" t="s">
        <v>45</v>
      </c>
      <c r="S43" s="13" t="s">
        <v>39</v>
      </c>
      <c r="T43" s="15">
        <v>1</v>
      </c>
      <c r="U43" s="228" t="s">
        <v>3785</v>
      </c>
      <c r="V43" s="13" t="s">
        <v>308</v>
      </c>
      <c r="W43" s="16" t="s">
        <v>309</v>
      </c>
      <c r="X43" s="17">
        <v>755.17</v>
      </c>
      <c r="Y43" s="18">
        <v>755.17</v>
      </c>
      <c r="Z43" s="18">
        <v>0</v>
      </c>
      <c r="AA43" s="18">
        <v>0</v>
      </c>
      <c r="AB43" s="18">
        <v>0</v>
      </c>
      <c r="AC43" s="18">
        <v>120.83</v>
      </c>
      <c r="AD43" s="18">
        <v>0</v>
      </c>
      <c r="AE43" s="18">
        <v>0</v>
      </c>
      <c r="AF43" s="18">
        <v>0</v>
      </c>
      <c r="AG43" s="18">
        <v>0</v>
      </c>
      <c r="AH43" s="18">
        <v>0</v>
      </c>
      <c r="AI43" s="18">
        <v>876</v>
      </c>
    </row>
    <row r="44" spans="1:35" x14ac:dyDescent="0.2">
      <c r="A44" s="13" t="s">
        <v>310</v>
      </c>
      <c r="B44" s="13" t="s">
        <v>108</v>
      </c>
      <c r="C44" s="14" t="s">
        <v>43</v>
      </c>
      <c r="D44" s="13" t="s">
        <v>73</v>
      </c>
      <c r="E44" s="13" t="s">
        <v>311</v>
      </c>
      <c r="F44" s="13" t="s">
        <v>312</v>
      </c>
      <c r="G44" s="13" t="s">
        <v>313</v>
      </c>
      <c r="H44" s="13" t="s">
        <v>314</v>
      </c>
      <c r="I44" s="13" t="s">
        <v>1092</v>
      </c>
      <c r="J44" s="13" t="s">
        <v>1091</v>
      </c>
      <c r="K44" s="227" t="s">
        <v>2474</v>
      </c>
      <c r="L44" s="13" t="s">
        <v>74</v>
      </c>
      <c r="M44" s="13" t="s">
        <v>307</v>
      </c>
      <c r="N44" s="13" t="s">
        <v>35</v>
      </c>
      <c r="O44" s="13" t="s">
        <v>36</v>
      </c>
      <c r="P44" s="13" t="s">
        <v>44</v>
      </c>
      <c r="Q44" s="13" t="s">
        <v>46</v>
      </c>
      <c r="R44" s="13" t="s">
        <v>45</v>
      </c>
      <c r="S44" s="13" t="s">
        <v>39</v>
      </c>
      <c r="T44" s="15">
        <v>1</v>
      </c>
      <c r="U44" s="228" t="s">
        <v>3785</v>
      </c>
      <c r="V44" s="13" t="s">
        <v>315</v>
      </c>
      <c r="W44" s="16" t="s">
        <v>309</v>
      </c>
      <c r="X44" s="17">
        <v>755.17</v>
      </c>
      <c r="Y44" s="18">
        <v>755.17</v>
      </c>
      <c r="Z44" s="18">
        <v>0</v>
      </c>
      <c r="AA44" s="18">
        <v>0</v>
      </c>
      <c r="AB44" s="18">
        <v>0</v>
      </c>
      <c r="AC44" s="18">
        <v>120.83</v>
      </c>
      <c r="AD44" s="18">
        <v>0</v>
      </c>
      <c r="AE44" s="18">
        <v>0</v>
      </c>
      <c r="AF44" s="18">
        <v>0</v>
      </c>
      <c r="AG44" s="18">
        <v>0</v>
      </c>
      <c r="AH44" s="18">
        <v>0</v>
      </c>
      <c r="AI44" s="18">
        <v>876</v>
      </c>
    </row>
    <row r="45" spans="1:35" x14ac:dyDescent="0.2">
      <c r="A45" s="13" t="s">
        <v>316</v>
      </c>
      <c r="B45" s="13" t="s">
        <v>108</v>
      </c>
      <c r="C45" s="14" t="s">
        <v>43</v>
      </c>
      <c r="D45" s="13" t="s">
        <v>317</v>
      </c>
      <c r="E45" s="13" t="s">
        <v>48</v>
      </c>
      <c r="F45" s="13" t="s">
        <v>318</v>
      </c>
      <c r="G45" s="13" t="s">
        <v>319</v>
      </c>
      <c r="H45" s="13" t="s">
        <v>320</v>
      </c>
      <c r="I45" s="13" t="s">
        <v>1092</v>
      </c>
      <c r="J45" s="13" t="s">
        <v>1091</v>
      </c>
      <c r="K45" s="227" t="s">
        <v>2474</v>
      </c>
      <c r="L45" s="13" t="s">
        <v>49</v>
      </c>
      <c r="M45" s="13" t="s">
        <v>124</v>
      </c>
      <c r="N45" s="13" t="s">
        <v>35</v>
      </c>
      <c r="O45" s="13" t="s">
        <v>36</v>
      </c>
      <c r="P45" s="13" t="s">
        <v>44</v>
      </c>
      <c r="Q45" s="13" t="s">
        <v>37</v>
      </c>
      <c r="R45" s="13" t="s">
        <v>45</v>
      </c>
      <c r="S45" s="13" t="s">
        <v>39</v>
      </c>
      <c r="T45" s="15">
        <v>1</v>
      </c>
      <c r="U45" s="228" t="s">
        <v>3785</v>
      </c>
      <c r="V45" s="13" t="s">
        <v>84</v>
      </c>
      <c r="W45" s="16" t="s">
        <v>62</v>
      </c>
      <c r="X45" s="17">
        <v>185.05</v>
      </c>
      <c r="Y45" s="18">
        <v>185.05</v>
      </c>
      <c r="Z45" s="18">
        <v>0</v>
      </c>
      <c r="AA45" s="18">
        <v>0</v>
      </c>
      <c r="AB45" s="18">
        <v>0</v>
      </c>
      <c r="AC45" s="18">
        <v>29.61</v>
      </c>
      <c r="AD45" s="18">
        <v>0</v>
      </c>
      <c r="AE45" s="18">
        <v>0</v>
      </c>
      <c r="AF45" s="18">
        <v>0</v>
      </c>
      <c r="AG45" s="18">
        <v>0</v>
      </c>
      <c r="AH45" s="18">
        <v>0</v>
      </c>
      <c r="AI45" s="18">
        <v>214.66000000000003</v>
      </c>
    </row>
    <row r="46" spans="1:35" x14ac:dyDescent="0.2">
      <c r="A46" s="13" t="s">
        <v>321</v>
      </c>
      <c r="B46" s="13" t="s">
        <v>108</v>
      </c>
      <c r="C46" s="14" t="s">
        <v>43</v>
      </c>
      <c r="D46" s="13" t="s">
        <v>322</v>
      </c>
      <c r="E46" s="13" t="s">
        <v>323</v>
      </c>
      <c r="F46" s="13" t="s">
        <v>324</v>
      </c>
      <c r="G46" s="13" t="s">
        <v>325</v>
      </c>
      <c r="H46" s="13" t="s">
        <v>326</v>
      </c>
      <c r="I46" s="13" t="s">
        <v>1092</v>
      </c>
      <c r="J46" s="13" t="s">
        <v>1091</v>
      </c>
      <c r="K46" s="227" t="s">
        <v>2475</v>
      </c>
      <c r="L46" s="13" t="s">
        <v>327</v>
      </c>
      <c r="M46" s="13" t="s">
        <v>328</v>
      </c>
      <c r="N46" s="13" t="s">
        <v>35</v>
      </c>
      <c r="O46" s="13" t="s">
        <v>36</v>
      </c>
      <c r="P46" s="13" t="s">
        <v>44</v>
      </c>
      <c r="Q46" s="13" t="s">
        <v>58</v>
      </c>
      <c r="R46" s="13" t="s">
        <v>45</v>
      </c>
      <c r="S46" s="13" t="s">
        <v>39</v>
      </c>
      <c r="T46" s="15">
        <v>1</v>
      </c>
      <c r="U46" s="228" t="s">
        <v>3785</v>
      </c>
      <c r="V46" s="13" t="s">
        <v>329</v>
      </c>
      <c r="W46" s="16" t="s">
        <v>330</v>
      </c>
      <c r="X46" s="17">
        <v>401.74</v>
      </c>
      <c r="Y46" s="18">
        <v>401.74</v>
      </c>
      <c r="Z46" s="18">
        <v>0</v>
      </c>
      <c r="AA46" s="18">
        <v>0</v>
      </c>
      <c r="AB46" s="18">
        <v>0</v>
      </c>
      <c r="AC46" s="18">
        <v>64.28</v>
      </c>
      <c r="AD46" s="18">
        <v>0</v>
      </c>
      <c r="AE46" s="18">
        <v>0</v>
      </c>
      <c r="AF46" s="18">
        <v>0</v>
      </c>
      <c r="AG46" s="18">
        <v>0</v>
      </c>
      <c r="AH46" s="18">
        <v>0</v>
      </c>
      <c r="AI46" s="18">
        <v>466.02</v>
      </c>
    </row>
    <row r="47" spans="1:35" x14ac:dyDescent="0.2">
      <c r="A47" s="13" t="s">
        <v>331</v>
      </c>
      <c r="B47" s="13" t="s">
        <v>108</v>
      </c>
      <c r="C47" s="14" t="s">
        <v>43</v>
      </c>
      <c r="D47" s="13" t="s">
        <v>83</v>
      </c>
      <c r="E47" s="13" t="s">
        <v>332</v>
      </c>
      <c r="F47" s="13" t="s">
        <v>333</v>
      </c>
      <c r="G47" s="13" t="s">
        <v>334</v>
      </c>
      <c r="H47" s="13" t="s">
        <v>335</v>
      </c>
      <c r="I47" s="13" t="s">
        <v>1092</v>
      </c>
      <c r="J47" s="13" t="s">
        <v>1091</v>
      </c>
      <c r="K47" s="227" t="s">
        <v>2475</v>
      </c>
      <c r="L47" s="13" t="s">
        <v>336</v>
      </c>
      <c r="M47" s="13" t="s">
        <v>337</v>
      </c>
      <c r="N47" s="13" t="s">
        <v>35</v>
      </c>
      <c r="O47" s="13" t="s">
        <v>36</v>
      </c>
      <c r="P47" s="13" t="s">
        <v>44</v>
      </c>
      <c r="Q47" s="13" t="s">
        <v>37</v>
      </c>
      <c r="R47" s="13" t="s">
        <v>61</v>
      </c>
      <c r="S47" s="13" t="s">
        <v>39</v>
      </c>
      <c r="T47" s="15">
        <v>1</v>
      </c>
      <c r="U47" s="228" t="s">
        <v>3784</v>
      </c>
      <c r="V47" s="13" t="s">
        <v>338</v>
      </c>
      <c r="W47" s="16" t="s">
        <v>339</v>
      </c>
      <c r="X47" s="17">
        <v>1310</v>
      </c>
      <c r="Y47" s="18">
        <v>1310</v>
      </c>
      <c r="Z47" s="18">
        <v>0</v>
      </c>
      <c r="AA47" s="18">
        <v>0</v>
      </c>
      <c r="AB47" s="18">
        <v>0</v>
      </c>
      <c r="AC47" s="18">
        <v>209.6</v>
      </c>
      <c r="AD47" s="18">
        <v>0</v>
      </c>
      <c r="AE47" s="18">
        <v>0</v>
      </c>
      <c r="AF47" s="18">
        <v>0</v>
      </c>
      <c r="AG47" s="18">
        <v>0</v>
      </c>
      <c r="AH47" s="18">
        <v>0</v>
      </c>
      <c r="AI47" s="18">
        <v>1519.6</v>
      </c>
    </row>
    <row r="48" spans="1:35" x14ac:dyDescent="0.2">
      <c r="A48" s="13" t="s">
        <v>340</v>
      </c>
      <c r="B48" s="13" t="s">
        <v>108</v>
      </c>
      <c r="C48" s="14" t="s">
        <v>43</v>
      </c>
      <c r="D48" s="13" t="s">
        <v>129</v>
      </c>
      <c r="E48" s="13" t="s">
        <v>341</v>
      </c>
      <c r="F48" s="13" t="s">
        <v>342</v>
      </c>
      <c r="G48" s="13" t="s">
        <v>343</v>
      </c>
      <c r="H48" s="13" t="s">
        <v>344</v>
      </c>
      <c r="I48" s="13" t="s">
        <v>1092</v>
      </c>
      <c r="J48" s="13" t="s">
        <v>1091</v>
      </c>
      <c r="K48" s="227" t="s">
        <v>2474</v>
      </c>
      <c r="L48" s="13" t="s">
        <v>91</v>
      </c>
      <c r="M48" s="13" t="s">
        <v>130</v>
      </c>
      <c r="N48" s="13" t="s">
        <v>35</v>
      </c>
      <c r="O48" s="13" t="s">
        <v>36</v>
      </c>
      <c r="P48" s="13" t="s">
        <v>44</v>
      </c>
      <c r="Q48" s="13" t="s">
        <v>46</v>
      </c>
      <c r="R48" s="13" t="s">
        <v>45</v>
      </c>
      <c r="S48" s="13" t="s">
        <v>39</v>
      </c>
      <c r="T48" s="15">
        <v>1</v>
      </c>
      <c r="U48" s="228" t="s">
        <v>3785</v>
      </c>
      <c r="V48" s="13" t="s">
        <v>131</v>
      </c>
      <c r="W48" s="16" t="s">
        <v>345</v>
      </c>
      <c r="X48" s="17">
        <v>385.34</v>
      </c>
      <c r="Y48" s="18">
        <v>385.34</v>
      </c>
      <c r="Z48" s="18">
        <v>0</v>
      </c>
      <c r="AA48" s="18">
        <v>0</v>
      </c>
      <c r="AB48" s="18">
        <v>0</v>
      </c>
      <c r="AC48" s="18">
        <v>61.65</v>
      </c>
      <c r="AD48" s="18">
        <v>0</v>
      </c>
      <c r="AE48" s="18">
        <v>0</v>
      </c>
      <c r="AF48" s="18">
        <v>0</v>
      </c>
      <c r="AG48" s="18">
        <v>0</v>
      </c>
      <c r="AH48" s="18">
        <v>0</v>
      </c>
      <c r="AI48" s="18">
        <v>446.98999999999995</v>
      </c>
    </row>
    <row r="49" spans="1:35" x14ac:dyDescent="0.2">
      <c r="A49" s="13" t="s">
        <v>346</v>
      </c>
      <c r="B49" s="13" t="s">
        <v>108</v>
      </c>
      <c r="C49" s="14" t="s">
        <v>43</v>
      </c>
      <c r="D49" s="13" t="s">
        <v>347</v>
      </c>
      <c r="E49" s="13" t="s">
        <v>348</v>
      </c>
      <c r="F49" s="13" t="s">
        <v>349</v>
      </c>
      <c r="G49" s="13" t="s">
        <v>350</v>
      </c>
      <c r="H49" s="13" t="s">
        <v>351</v>
      </c>
      <c r="I49" s="13" t="s">
        <v>1092</v>
      </c>
      <c r="J49" s="13" t="s">
        <v>1091</v>
      </c>
      <c r="K49" s="227" t="s">
        <v>2474</v>
      </c>
      <c r="L49" s="13" t="s">
        <v>352</v>
      </c>
      <c r="M49" s="13" t="s">
        <v>353</v>
      </c>
      <c r="N49" s="13" t="s">
        <v>35</v>
      </c>
      <c r="O49" s="13" t="s">
        <v>36</v>
      </c>
      <c r="P49" s="13" t="s">
        <v>44</v>
      </c>
      <c r="Q49" s="13" t="s">
        <v>46</v>
      </c>
      <c r="R49" s="13" t="s">
        <v>45</v>
      </c>
      <c r="S49" s="13" t="s">
        <v>39</v>
      </c>
      <c r="T49" s="15">
        <v>1</v>
      </c>
      <c r="U49" s="228" t="s">
        <v>3785</v>
      </c>
      <c r="V49" s="13" t="s">
        <v>354</v>
      </c>
      <c r="W49" s="16" t="s">
        <v>109</v>
      </c>
      <c r="X49" s="17">
        <v>214.66</v>
      </c>
      <c r="Y49" s="18">
        <v>214.66</v>
      </c>
      <c r="Z49" s="18">
        <v>0</v>
      </c>
      <c r="AA49" s="18">
        <v>0</v>
      </c>
      <c r="AB49" s="18">
        <v>0</v>
      </c>
      <c r="AC49" s="18">
        <v>34.35</v>
      </c>
      <c r="AD49" s="18">
        <v>0</v>
      </c>
      <c r="AE49" s="18">
        <v>0</v>
      </c>
      <c r="AF49" s="18">
        <v>0</v>
      </c>
      <c r="AG49" s="18">
        <v>0</v>
      </c>
      <c r="AH49" s="18">
        <v>0</v>
      </c>
      <c r="AI49" s="18">
        <v>249.01</v>
      </c>
    </row>
    <row r="50" spans="1:35" x14ac:dyDescent="0.2">
      <c r="A50" s="13" t="s">
        <v>355</v>
      </c>
      <c r="B50" s="13" t="s">
        <v>108</v>
      </c>
      <c r="C50" s="14" t="s">
        <v>43</v>
      </c>
      <c r="D50" s="13" t="s">
        <v>347</v>
      </c>
      <c r="E50" s="13" t="s">
        <v>356</v>
      </c>
      <c r="F50" s="13" t="s">
        <v>357</v>
      </c>
      <c r="G50" s="13" t="s">
        <v>358</v>
      </c>
      <c r="H50" s="13" t="s">
        <v>359</v>
      </c>
      <c r="I50" s="13" t="s">
        <v>1092</v>
      </c>
      <c r="J50" s="13" t="s">
        <v>1091</v>
      </c>
      <c r="K50" s="227" t="s">
        <v>2474</v>
      </c>
      <c r="L50" s="13" t="s">
        <v>352</v>
      </c>
      <c r="M50" s="13" t="s">
        <v>353</v>
      </c>
      <c r="N50" s="13" t="s">
        <v>35</v>
      </c>
      <c r="O50" s="13" t="s">
        <v>36</v>
      </c>
      <c r="P50" s="13" t="s">
        <v>44</v>
      </c>
      <c r="Q50" s="13" t="s">
        <v>46</v>
      </c>
      <c r="R50" s="13" t="s">
        <v>45</v>
      </c>
      <c r="S50" s="13" t="s">
        <v>39</v>
      </c>
      <c r="T50" s="15">
        <v>1</v>
      </c>
      <c r="U50" s="228" t="s">
        <v>3785</v>
      </c>
      <c r="V50" s="13" t="s">
        <v>360</v>
      </c>
      <c r="W50" s="16" t="s">
        <v>361</v>
      </c>
      <c r="X50" s="17">
        <v>122.72</v>
      </c>
      <c r="Y50" s="18">
        <v>26.75</v>
      </c>
      <c r="Z50" s="18">
        <v>0</v>
      </c>
      <c r="AA50" s="18">
        <v>0</v>
      </c>
      <c r="AB50" s="74">
        <v>86.37</v>
      </c>
      <c r="AC50" s="18">
        <v>4.28</v>
      </c>
      <c r="AD50" s="18">
        <v>0</v>
      </c>
      <c r="AE50" s="18">
        <v>0</v>
      </c>
      <c r="AF50" s="18">
        <v>0</v>
      </c>
      <c r="AG50" s="18">
        <v>0</v>
      </c>
      <c r="AH50" s="18">
        <v>0</v>
      </c>
      <c r="AI50" s="18">
        <v>117.4</v>
      </c>
    </row>
    <row r="51" spans="1:35" x14ac:dyDescent="0.2">
      <c r="A51" s="13" t="s">
        <v>362</v>
      </c>
      <c r="B51" s="13" t="s">
        <v>108</v>
      </c>
      <c r="C51" s="14" t="s">
        <v>43</v>
      </c>
      <c r="D51" s="13" t="s">
        <v>78</v>
      </c>
      <c r="E51" s="13" t="s">
        <v>363</v>
      </c>
      <c r="F51" s="13" t="s">
        <v>364</v>
      </c>
      <c r="G51" s="13" t="s">
        <v>365</v>
      </c>
      <c r="H51" s="13" t="s">
        <v>366</v>
      </c>
      <c r="I51" s="13" t="s">
        <v>1092</v>
      </c>
      <c r="J51" s="13" t="s">
        <v>1091</v>
      </c>
      <c r="K51" s="227" t="s">
        <v>2474</v>
      </c>
      <c r="L51" s="13" t="s">
        <v>79</v>
      </c>
      <c r="M51" s="13" t="s">
        <v>367</v>
      </c>
      <c r="N51" s="13" t="s">
        <v>35</v>
      </c>
      <c r="O51" s="13" t="s">
        <v>36</v>
      </c>
      <c r="P51" s="13" t="s">
        <v>44</v>
      </c>
      <c r="Q51" s="13" t="s">
        <v>58</v>
      </c>
      <c r="R51" s="13" t="s">
        <v>45</v>
      </c>
      <c r="S51" s="13" t="s">
        <v>39</v>
      </c>
      <c r="T51" s="15">
        <v>1</v>
      </c>
      <c r="U51" s="228" t="s">
        <v>3785</v>
      </c>
      <c r="V51" s="13" t="s">
        <v>368</v>
      </c>
      <c r="W51" s="16" t="s">
        <v>369</v>
      </c>
      <c r="X51" s="17">
        <v>168.83</v>
      </c>
      <c r="Y51" s="18">
        <v>119.83</v>
      </c>
      <c r="Z51" s="18">
        <v>0</v>
      </c>
      <c r="AA51" s="18">
        <v>0</v>
      </c>
      <c r="AB51" s="74">
        <v>49</v>
      </c>
      <c r="AC51" s="18">
        <v>19.170000000000002</v>
      </c>
      <c r="AD51" s="18">
        <v>0</v>
      </c>
      <c r="AE51" s="18">
        <v>0</v>
      </c>
      <c r="AF51" s="18">
        <v>0</v>
      </c>
      <c r="AG51" s="18">
        <v>0</v>
      </c>
      <c r="AH51" s="18">
        <v>0</v>
      </c>
      <c r="AI51" s="18">
        <v>188</v>
      </c>
    </row>
    <row r="52" spans="1:35" x14ac:dyDescent="0.2">
      <c r="A52" s="13" t="s">
        <v>370</v>
      </c>
      <c r="B52" s="13" t="s">
        <v>108</v>
      </c>
      <c r="C52" s="14" t="s">
        <v>43</v>
      </c>
      <c r="D52" s="13" t="s">
        <v>371</v>
      </c>
      <c r="E52" s="13" t="s">
        <v>372</v>
      </c>
      <c r="F52" s="13" t="s">
        <v>373</v>
      </c>
      <c r="G52" s="13" t="s">
        <v>374</v>
      </c>
      <c r="H52" s="13" t="s">
        <v>375</v>
      </c>
      <c r="I52" s="13" t="s">
        <v>1092</v>
      </c>
      <c r="J52" s="13" t="s">
        <v>1091</v>
      </c>
      <c r="K52" s="227" t="s">
        <v>2475</v>
      </c>
      <c r="L52" s="13" t="s">
        <v>376</v>
      </c>
      <c r="M52" s="13" t="s">
        <v>377</v>
      </c>
      <c r="N52" s="13" t="s">
        <v>35</v>
      </c>
      <c r="O52" s="13" t="s">
        <v>36</v>
      </c>
      <c r="P52" s="13" t="s">
        <v>44</v>
      </c>
      <c r="Q52" s="13" t="s">
        <v>58</v>
      </c>
      <c r="R52" s="13" t="s">
        <v>45</v>
      </c>
      <c r="S52" s="13" t="s">
        <v>39</v>
      </c>
      <c r="T52" s="15">
        <v>1</v>
      </c>
      <c r="U52" s="228" t="s">
        <v>3785</v>
      </c>
      <c r="V52" s="13" t="s">
        <v>378</v>
      </c>
      <c r="W52" s="16" t="s">
        <v>379</v>
      </c>
      <c r="X52" s="17">
        <v>129.80000000000001</v>
      </c>
      <c r="Y52" s="18">
        <v>126.25</v>
      </c>
      <c r="Z52" s="18">
        <v>0</v>
      </c>
      <c r="AA52" s="18">
        <v>0</v>
      </c>
      <c r="AB52" s="18">
        <v>0</v>
      </c>
      <c r="AC52" s="18">
        <v>20.2</v>
      </c>
      <c r="AD52" s="74">
        <v>3.55</v>
      </c>
      <c r="AE52" s="18">
        <v>0</v>
      </c>
      <c r="AF52" s="18">
        <v>0</v>
      </c>
      <c r="AG52" s="18">
        <v>0</v>
      </c>
      <c r="AH52" s="18">
        <v>0</v>
      </c>
      <c r="AI52" s="18">
        <v>150</v>
      </c>
    </row>
    <row r="53" spans="1:35" x14ac:dyDescent="0.2">
      <c r="A53" s="13" t="s">
        <v>380</v>
      </c>
      <c r="B53" s="13" t="s">
        <v>108</v>
      </c>
      <c r="C53" s="14" t="s">
        <v>43</v>
      </c>
      <c r="D53" s="13" t="s">
        <v>34</v>
      </c>
      <c r="E53" s="13" t="s">
        <v>381</v>
      </c>
      <c r="F53" s="13" t="s">
        <v>381</v>
      </c>
      <c r="G53" s="13" t="s">
        <v>382</v>
      </c>
      <c r="H53" s="13" t="s">
        <v>383</v>
      </c>
      <c r="I53" s="13" t="s">
        <v>1092</v>
      </c>
      <c r="J53" s="13" t="s">
        <v>1091</v>
      </c>
      <c r="K53" s="227" t="s">
        <v>2474</v>
      </c>
      <c r="L53" s="13" t="s">
        <v>384</v>
      </c>
      <c r="M53" s="13" t="s">
        <v>385</v>
      </c>
      <c r="N53" s="13" t="s">
        <v>35</v>
      </c>
      <c r="O53" s="13" t="s">
        <v>36</v>
      </c>
      <c r="P53" s="13" t="s">
        <v>44</v>
      </c>
      <c r="Q53" s="13" t="s">
        <v>37</v>
      </c>
      <c r="R53" s="13" t="s">
        <v>45</v>
      </c>
      <c r="S53" s="13" t="s">
        <v>39</v>
      </c>
      <c r="T53" s="15">
        <v>1</v>
      </c>
      <c r="U53" s="228" t="s">
        <v>3785</v>
      </c>
      <c r="V53" s="13" t="s">
        <v>386</v>
      </c>
      <c r="W53" s="16" t="s">
        <v>387</v>
      </c>
      <c r="X53" s="17">
        <v>2100</v>
      </c>
      <c r="Y53" s="18">
        <v>1050</v>
      </c>
      <c r="Z53" s="18">
        <v>0</v>
      </c>
      <c r="AA53" s="18">
        <v>0</v>
      </c>
      <c r="AB53" s="18">
        <v>0</v>
      </c>
      <c r="AC53" s="18">
        <v>168</v>
      </c>
      <c r="AD53" s="18">
        <v>0</v>
      </c>
      <c r="AE53" s="18">
        <v>0</v>
      </c>
      <c r="AF53" s="18">
        <v>0</v>
      </c>
      <c r="AG53" s="18">
        <v>0</v>
      </c>
      <c r="AH53" s="18">
        <v>0</v>
      </c>
      <c r="AI53" s="18">
        <v>1218</v>
      </c>
    </row>
    <row r="54" spans="1:35" x14ac:dyDescent="0.2">
      <c r="A54" s="13" t="s">
        <v>388</v>
      </c>
      <c r="B54" s="13" t="s">
        <v>108</v>
      </c>
      <c r="C54" s="14" t="s">
        <v>43</v>
      </c>
      <c r="D54" s="13" t="s">
        <v>147</v>
      </c>
      <c r="E54" s="13" t="s">
        <v>389</v>
      </c>
      <c r="F54" s="13" t="s">
        <v>390</v>
      </c>
      <c r="G54" s="13" t="s">
        <v>391</v>
      </c>
      <c r="H54" s="13" t="s">
        <v>392</v>
      </c>
      <c r="I54" s="13" t="s">
        <v>1092</v>
      </c>
      <c r="J54" s="13" t="s">
        <v>1091</v>
      </c>
      <c r="K54" s="227" t="s">
        <v>2474</v>
      </c>
      <c r="L54" s="13" t="s">
        <v>63</v>
      </c>
      <c r="M54" s="13" t="s">
        <v>115</v>
      </c>
      <c r="N54" s="13" t="s">
        <v>35</v>
      </c>
      <c r="O54" s="13" t="s">
        <v>36</v>
      </c>
      <c r="P54" s="13" t="s">
        <v>44</v>
      </c>
      <c r="Q54" s="13" t="s">
        <v>46</v>
      </c>
      <c r="R54" s="13" t="s">
        <v>45</v>
      </c>
      <c r="S54" s="13" t="s">
        <v>39</v>
      </c>
      <c r="T54" s="15">
        <v>1</v>
      </c>
      <c r="U54" s="228" t="s">
        <v>3785</v>
      </c>
      <c r="V54" s="13" t="s">
        <v>393</v>
      </c>
      <c r="W54" s="16" t="s">
        <v>394</v>
      </c>
      <c r="X54" s="17">
        <v>437.07</v>
      </c>
      <c r="Y54" s="18">
        <v>437.07</v>
      </c>
      <c r="Z54" s="18">
        <v>0</v>
      </c>
      <c r="AA54" s="18">
        <v>0</v>
      </c>
      <c r="AB54" s="18">
        <v>0</v>
      </c>
      <c r="AC54" s="18">
        <v>69.930000000000007</v>
      </c>
      <c r="AD54" s="18">
        <v>0</v>
      </c>
      <c r="AE54" s="18">
        <v>0</v>
      </c>
      <c r="AF54" s="18">
        <v>0</v>
      </c>
      <c r="AG54" s="18">
        <v>0</v>
      </c>
      <c r="AH54" s="18">
        <v>0</v>
      </c>
      <c r="AI54" s="18">
        <v>507</v>
      </c>
    </row>
    <row r="55" spans="1:35" x14ac:dyDescent="0.2">
      <c r="A55" s="13" t="s">
        <v>395</v>
      </c>
      <c r="B55" s="13" t="s">
        <v>108</v>
      </c>
      <c r="C55" s="14" t="s">
        <v>43</v>
      </c>
      <c r="D55" s="13" t="s">
        <v>140</v>
      </c>
      <c r="E55" s="13" t="s">
        <v>396</v>
      </c>
      <c r="F55" s="13" t="s">
        <v>397</v>
      </c>
      <c r="G55" s="13" t="s">
        <v>398</v>
      </c>
      <c r="H55" s="13" t="s">
        <v>399</v>
      </c>
      <c r="I55" s="13" t="s">
        <v>1092</v>
      </c>
      <c r="J55" s="13" t="s">
        <v>1091</v>
      </c>
      <c r="K55" s="227" t="s">
        <v>2474</v>
      </c>
      <c r="L55" s="13" t="s">
        <v>63</v>
      </c>
      <c r="M55" s="13" t="s">
        <v>115</v>
      </c>
      <c r="N55" s="13" t="s">
        <v>35</v>
      </c>
      <c r="O55" s="13" t="s">
        <v>36</v>
      </c>
      <c r="P55" s="13" t="s">
        <v>44</v>
      </c>
      <c r="Q55" s="13" t="s">
        <v>46</v>
      </c>
      <c r="R55" s="13" t="s">
        <v>45</v>
      </c>
      <c r="S55" s="13" t="s">
        <v>39</v>
      </c>
      <c r="T55" s="15">
        <v>1</v>
      </c>
      <c r="U55" s="228" t="s">
        <v>3785</v>
      </c>
      <c r="V55" s="13" t="s">
        <v>400</v>
      </c>
      <c r="W55" s="16" t="s">
        <v>401</v>
      </c>
      <c r="X55" s="17">
        <v>1067.25</v>
      </c>
      <c r="Y55" s="18">
        <v>1043.26</v>
      </c>
      <c r="Z55" s="18">
        <v>0</v>
      </c>
      <c r="AA55" s="18">
        <v>0</v>
      </c>
      <c r="AB55" s="18">
        <v>0</v>
      </c>
      <c r="AC55" s="18">
        <v>166.92</v>
      </c>
      <c r="AD55" s="18">
        <v>0</v>
      </c>
      <c r="AE55" s="18">
        <v>0</v>
      </c>
      <c r="AF55" s="18">
        <v>0</v>
      </c>
      <c r="AG55" s="18">
        <v>0</v>
      </c>
      <c r="AH55" s="18">
        <v>0</v>
      </c>
      <c r="AI55" s="18">
        <v>1210.18</v>
      </c>
    </row>
    <row r="56" spans="1:35" x14ac:dyDescent="0.2">
      <c r="A56" s="13" t="s">
        <v>402</v>
      </c>
      <c r="B56" s="13" t="s">
        <v>108</v>
      </c>
      <c r="C56" s="14" t="s">
        <v>43</v>
      </c>
      <c r="D56" s="13" t="s">
        <v>141</v>
      </c>
      <c r="E56" s="13" t="s">
        <v>403</v>
      </c>
      <c r="F56" s="13" t="s">
        <v>404</v>
      </c>
      <c r="G56" s="13" t="s">
        <v>405</v>
      </c>
      <c r="H56" s="13" t="s">
        <v>406</v>
      </c>
      <c r="I56" s="13" t="s">
        <v>1092</v>
      </c>
      <c r="J56" s="13" t="s">
        <v>1091</v>
      </c>
      <c r="K56" s="227" t="s">
        <v>2474</v>
      </c>
      <c r="L56" s="13" t="s">
        <v>69</v>
      </c>
      <c r="M56" s="13" t="s">
        <v>111</v>
      </c>
      <c r="N56" s="13" t="s">
        <v>35</v>
      </c>
      <c r="O56" s="13" t="s">
        <v>36</v>
      </c>
      <c r="P56" s="13" t="s">
        <v>44</v>
      </c>
      <c r="Q56" s="13" t="s">
        <v>114</v>
      </c>
      <c r="R56" s="13" t="s">
        <v>45</v>
      </c>
      <c r="S56" s="13" t="s">
        <v>39</v>
      </c>
      <c r="T56" s="15">
        <v>1</v>
      </c>
      <c r="U56" s="228" t="s">
        <v>3785</v>
      </c>
      <c r="V56" s="13" t="s">
        <v>70</v>
      </c>
      <c r="W56" s="16" t="s">
        <v>90</v>
      </c>
      <c r="X56" s="17">
        <v>162.93</v>
      </c>
      <c r="Y56" s="18">
        <v>162.93</v>
      </c>
      <c r="Z56" s="18">
        <v>0</v>
      </c>
      <c r="AA56" s="18">
        <v>0</v>
      </c>
      <c r="AB56" s="18">
        <v>0</v>
      </c>
      <c r="AC56" s="18">
        <v>26.07</v>
      </c>
      <c r="AD56" s="18">
        <v>0</v>
      </c>
      <c r="AE56" s="18">
        <v>0</v>
      </c>
      <c r="AF56" s="18">
        <v>0</v>
      </c>
      <c r="AG56" s="18">
        <v>0</v>
      </c>
      <c r="AH56" s="18">
        <v>0</v>
      </c>
      <c r="AI56" s="18">
        <v>189</v>
      </c>
    </row>
    <row r="57" spans="1:35" x14ac:dyDescent="0.2">
      <c r="A57" s="13" t="s">
        <v>407</v>
      </c>
      <c r="B57" s="13" t="s">
        <v>108</v>
      </c>
      <c r="C57" s="14" t="s">
        <v>43</v>
      </c>
      <c r="D57" s="13" t="s">
        <v>80</v>
      </c>
      <c r="E57" s="13" t="s">
        <v>408</v>
      </c>
      <c r="F57" s="13" t="s">
        <v>409</v>
      </c>
      <c r="G57" s="13" t="s">
        <v>410</v>
      </c>
      <c r="H57" s="13" t="s">
        <v>411</v>
      </c>
      <c r="I57" s="13" t="s">
        <v>1092</v>
      </c>
      <c r="J57" s="13" t="s">
        <v>1091</v>
      </c>
      <c r="K57" s="227" t="s">
        <v>2474</v>
      </c>
      <c r="L57" s="13" t="s">
        <v>81</v>
      </c>
      <c r="M57" s="13" t="s">
        <v>113</v>
      </c>
      <c r="N57" s="13" t="s">
        <v>35</v>
      </c>
      <c r="O57" s="13" t="s">
        <v>36</v>
      </c>
      <c r="P57" s="13" t="s">
        <v>44</v>
      </c>
      <c r="Q57" s="13" t="s">
        <v>56</v>
      </c>
      <c r="R57" s="13" t="s">
        <v>45</v>
      </c>
      <c r="S57" s="13" t="s">
        <v>39</v>
      </c>
      <c r="T57" s="15">
        <v>1</v>
      </c>
      <c r="U57" s="228" t="s">
        <v>3785</v>
      </c>
      <c r="V57" s="13" t="s">
        <v>412</v>
      </c>
      <c r="W57" s="16" t="s">
        <v>413</v>
      </c>
      <c r="X57" s="17">
        <v>300.93</v>
      </c>
      <c r="Y57" s="18">
        <v>112.93</v>
      </c>
      <c r="Z57" s="18">
        <v>0</v>
      </c>
      <c r="AA57" s="18">
        <v>0</v>
      </c>
      <c r="AB57" s="74">
        <v>188</v>
      </c>
      <c r="AC57" s="18">
        <v>18.07</v>
      </c>
      <c r="AD57" s="18">
        <v>0</v>
      </c>
      <c r="AE57" s="18">
        <v>0</v>
      </c>
      <c r="AF57" s="18">
        <v>0</v>
      </c>
      <c r="AG57" s="18">
        <v>0</v>
      </c>
      <c r="AH57" s="18">
        <v>0</v>
      </c>
      <c r="AI57" s="18">
        <v>319</v>
      </c>
    </row>
    <row r="58" spans="1:35" x14ac:dyDescent="0.2">
      <c r="A58" s="13" t="s">
        <v>414</v>
      </c>
      <c r="B58" s="13" t="s">
        <v>108</v>
      </c>
      <c r="C58" s="14" t="s">
        <v>43</v>
      </c>
      <c r="D58" s="13" t="s">
        <v>88</v>
      </c>
      <c r="E58" s="13" t="s">
        <v>415</v>
      </c>
      <c r="F58" s="13" t="s">
        <v>416</v>
      </c>
      <c r="G58" s="13" t="s">
        <v>417</v>
      </c>
      <c r="H58" s="13" t="s">
        <v>418</v>
      </c>
      <c r="I58" s="13" t="s">
        <v>1092</v>
      </c>
      <c r="J58" s="13" t="s">
        <v>1091</v>
      </c>
      <c r="K58" s="227" t="s">
        <v>2474</v>
      </c>
      <c r="L58" s="13" t="s">
        <v>89</v>
      </c>
      <c r="M58" s="13" t="s">
        <v>119</v>
      </c>
      <c r="N58" s="13" t="s">
        <v>35</v>
      </c>
      <c r="O58" s="13" t="s">
        <v>36</v>
      </c>
      <c r="P58" s="13" t="s">
        <v>44</v>
      </c>
      <c r="Q58" s="13" t="s">
        <v>56</v>
      </c>
      <c r="R58" s="13" t="s">
        <v>45</v>
      </c>
      <c r="S58" s="13" t="s">
        <v>39</v>
      </c>
      <c r="T58" s="15">
        <v>1</v>
      </c>
      <c r="U58" s="228" t="s">
        <v>3785</v>
      </c>
      <c r="V58" s="13" t="s">
        <v>87</v>
      </c>
      <c r="W58" s="16" t="s">
        <v>107</v>
      </c>
      <c r="X58" s="17">
        <v>128.44999999999999</v>
      </c>
      <c r="Y58" s="18">
        <v>128.44999999999999</v>
      </c>
      <c r="Z58" s="18">
        <v>0</v>
      </c>
      <c r="AA58" s="18">
        <v>0</v>
      </c>
      <c r="AB58" s="18">
        <v>0</v>
      </c>
      <c r="AC58" s="18">
        <v>20.55</v>
      </c>
      <c r="AD58" s="18">
        <v>0</v>
      </c>
      <c r="AE58" s="18">
        <v>0</v>
      </c>
      <c r="AF58" s="18">
        <v>0</v>
      </c>
      <c r="AG58" s="18">
        <v>0</v>
      </c>
      <c r="AH58" s="18">
        <v>0</v>
      </c>
      <c r="AI58" s="18">
        <v>149</v>
      </c>
    </row>
    <row r="59" spans="1:35" x14ac:dyDescent="0.2">
      <c r="A59" s="13" t="s">
        <v>419</v>
      </c>
      <c r="B59" s="13" t="s">
        <v>108</v>
      </c>
      <c r="C59" s="14" t="s">
        <v>43</v>
      </c>
      <c r="D59" s="13" t="s">
        <v>95</v>
      </c>
      <c r="E59" s="13" t="s">
        <v>420</v>
      </c>
      <c r="F59" s="13" t="s">
        <v>421</v>
      </c>
      <c r="G59" s="13" t="s">
        <v>422</v>
      </c>
      <c r="H59" s="13" t="s">
        <v>423</v>
      </c>
      <c r="I59" s="13" t="s">
        <v>1092</v>
      </c>
      <c r="J59" s="13" t="s">
        <v>1091</v>
      </c>
      <c r="K59" s="227" t="s">
        <v>2474</v>
      </c>
      <c r="L59" s="13" t="s">
        <v>96</v>
      </c>
      <c r="M59" s="13" t="s">
        <v>120</v>
      </c>
      <c r="N59" s="13" t="s">
        <v>35</v>
      </c>
      <c r="O59" s="13" t="s">
        <v>36</v>
      </c>
      <c r="P59" s="13" t="s">
        <v>44</v>
      </c>
      <c r="Q59" s="13" t="s">
        <v>46</v>
      </c>
      <c r="R59" s="13" t="s">
        <v>45</v>
      </c>
      <c r="S59" s="13" t="s">
        <v>39</v>
      </c>
      <c r="T59" s="15">
        <v>1</v>
      </c>
      <c r="U59" s="228" t="s">
        <v>3785</v>
      </c>
      <c r="V59" s="13" t="s">
        <v>424</v>
      </c>
      <c r="W59" s="16" t="s">
        <v>425</v>
      </c>
      <c r="X59" s="17">
        <v>275</v>
      </c>
      <c r="Y59" s="18">
        <v>275</v>
      </c>
      <c r="Z59" s="18">
        <v>0</v>
      </c>
      <c r="AA59" s="18">
        <v>0</v>
      </c>
      <c r="AB59" s="18">
        <v>0</v>
      </c>
      <c r="AC59" s="18">
        <v>44</v>
      </c>
      <c r="AD59" s="18">
        <v>0</v>
      </c>
      <c r="AE59" s="18">
        <v>0</v>
      </c>
      <c r="AF59" s="18">
        <v>0</v>
      </c>
      <c r="AG59" s="18">
        <v>0</v>
      </c>
      <c r="AH59" s="18">
        <v>0</v>
      </c>
      <c r="AI59" s="18">
        <v>319</v>
      </c>
    </row>
    <row r="60" spans="1:35" x14ac:dyDescent="0.2">
      <c r="A60" s="13" t="s">
        <v>426</v>
      </c>
      <c r="B60" s="13" t="s">
        <v>108</v>
      </c>
      <c r="C60" s="14" t="s">
        <v>43</v>
      </c>
      <c r="D60" s="13" t="s">
        <v>95</v>
      </c>
      <c r="E60" s="13" t="s">
        <v>427</v>
      </c>
      <c r="F60" s="13" t="s">
        <v>428</v>
      </c>
      <c r="G60" s="13" t="s">
        <v>429</v>
      </c>
      <c r="H60" s="13" t="s">
        <v>430</v>
      </c>
      <c r="I60" s="13" t="s">
        <v>1092</v>
      </c>
      <c r="J60" s="13" t="s">
        <v>1091</v>
      </c>
      <c r="K60" s="227" t="s">
        <v>2474</v>
      </c>
      <c r="L60" s="13" t="s">
        <v>96</v>
      </c>
      <c r="M60" s="13" t="s">
        <v>120</v>
      </c>
      <c r="N60" s="13" t="s">
        <v>35</v>
      </c>
      <c r="O60" s="13" t="s">
        <v>36</v>
      </c>
      <c r="P60" s="13" t="s">
        <v>44</v>
      </c>
      <c r="Q60" s="13" t="s">
        <v>46</v>
      </c>
      <c r="R60" s="13" t="s">
        <v>45</v>
      </c>
      <c r="S60" s="13" t="s">
        <v>39</v>
      </c>
      <c r="T60" s="15">
        <v>1</v>
      </c>
      <c r="U60" s="228" t="s">
        <v>3785</v>
      </c>
      <c r="V60" s="13" t="s">
        <v>99</v>
      </c>
      <c r="W60" s="16" t="s">
        <v>431</v>
      </c>
      <c r="X60" s="17">
        <v>1157.75</v>
      </c>
      <c r="Y60" s="18">
        <v>1048.01</v>
      </c>
      <c r="Z60" s="18">
        <v>0</v>
      </c>
      <c r="AA60" s="18">
        <v>0</v>
      </c>
      <c r="AB60" s="18">
        <v>0</v>
      </c>
      <c r="AC60" s="18">
        <v>167.69</v>
      </c>
      <c r="AD60" s="18">
        <v>0</v>
      </c>
      <c r="AE60" s="18">
        <v>0</v>
      </c>
      <c r="AF60" s="18">
        <v>0</v>
      </c>
      <c r="AG60" s="18">
        <v>0</v>
      </c>
      <c r="AH60" s="18">
        <v>0</v>
      </c>
      <c r="AI60" s="18">
        <v>1215.7</v>
      </c>
    </row>
    <row r="61" spans="1:35" x14ac:dyDescent="0.2">
      <c r="A61" s="13" t="s">
        <v>432</v>
      </c>
      <c r="B61" s="13" t="s">
        <v>108</v>
      </c>
      <c r="C61" s="14" t="s">
        <v>43</v>
      </c>
      <c r="D61" s="13" t="s">
        <v>433</v>
      </c>
      <c r="E61" s="13" t="s">
        <v>434</v>
      </c>
      <c r="F61" s="13" t="s">
        <v>435</v>
      </c>
      <c r="G61" s="13" t="s">
        <v>436</v>
      </c>
      <c r="H61" s="13" t="s">
        <v>437</v>
      </c>
      <c r="I61" s="13" t="s">
        <v>1092</v>
      </c>
      <c r="J61" s="13" t="s">
        <v>1091</v>
      </c>
      <c r="K61" s="227" t="s">
        <v>2475</v>
      </c>
      <c r="L61" s="13" t="s">
        <v>438</v>
      </c>
      <c r="M61" s="13" t="s">
        <v>439</v>
      </c>
      <c r="N61" s="13" t="s">
        <v>35</v>
      </c>
      <c r="O61" s="13" t="s">
        <v>36</v>
      </c>
      <c r="P61" s="13" t="s">
        <v>44</v>
      </c>
      <c r="Q61" s="13" t="s">
        <v>46</v>
      </c>
      <c r="R61" s="13" t="s">
        <v>45</v>
      </c>
      <c r="S61" s="13" t="s">
        <v>39</v>
      </c>
      <c r="T61" s="15">
        <v>1</v>
      </c>
      <c r="U61" s="228" t="s">
        <v>3785</v>
      </c>
      <c r="V61" s="13" t="s">
        <v>440</v>
      </c>
      <c r="W61" s="16" t="s">
        <v>441</v>
      </c>
      <c r="X61" s="17">
        <v>432.83</v>
      </c>
      <c r="Y61" s="18">
        <v>419.81</v>
      </c>
      <c r="Z61" s="18">
        <v>0</v>
      </c>
      <c r="AA61" s="18">
        <v>0</v>
      </c>
      <c r="AB61" s="18">
        <v>0</v>
      </c>
      <c r="AC61" s="18">
        <v>67.17</v>
      </c>
      <c r="AD61" s="74">
        <v>13.02</v>
      </c>
      <c r="AE61" s="18">
        <v>0</v>
      </c>
      <c r="AF61" s="18">
        <v>0</v>
      </c>
      <c r="AG61" s="18">
        <v>0</v>
      </c>
      <c r="AH61" s="18">
        <v>0</v>
      </c>
      <c r="AI61" s="18">
        <v>500</v>
      </c>
    </row>
    <row r="62" spans="1:35" x14ac:dyDescent="0.2">
      <c r="A62" s="13" t="s">
        <v>442</v>
      </c>
      <c r="B62" s="13" t="s">
        <v>108</v>
      </c>
      <c r="C62" s="14" t="s">
        <v>43</v>
      </c>
      <c r="D62" s="13" t="s">
        <v>100</v>
      </c>
      <c r="E62" s="13" t="s">
        <v>443</v>
      </c>
      <c r="F62" s="13" t="s">
        <v>444</v>
      </c>
      <c r="G62" s="13" t="s">
        <v>445</v>
      </c>
      <c r="H62" s="13" t="s">
        <v>446</v>
      </c>
      <c r="I62" s="13" t="s">
        <v>1092</v>
      </c>
      <c r="J62" s="13" t="s">
        <v>1091</v>
      </c>
      <c r="K62" s="227" t="s">
        <v>2475</v>
      </c>
      <c r="L62" s="13" t="s">
        <v>101</v>
      </c>
      <c r="M62" s="13" t="s">
        <v>123</v>
      </c>
      <c r="N62" s="13" t="s">
        <v>35</v>
      </c>
      <c r="O62" s="13" t="s">
        <v>36</v>
      </c>
      <c r="P62" s="13" t="s">
        <v>44</v>
      </c>
      <c r="Q62" s="13" t="s">
        <v>56</v>
      </c>
      <c r="R62" s="13" t="s">
        <v>45</v>
      </c>
      <c r="S62" s="13" t="s">
        <v>39</v>
      </c>
      <c r="T62" s="15">
        <v>1</v>
      </c>
      <c r="U62" s="228" t="s">
        <v>3785</v>
      </c>
      <c r="V62" s="13" t="s">
        <v>447</v>
      </c>
      <c r="W62" s="16" t="s">
        <v>448</v>
      </c>
      <c r="X62" s="17">
        <v>1202.5899999999999</v>
      </c>
      <c r="Y62" s="18">
        <v>1142.46</v>
      </c>
      <c r="Z62" s="18">
        <v>0</v>
      </c>
      <c r="AA62" s="18">
        <v>0</v>
      </c>
      <c r="AB62" s="18">
        <v>0</v>
      </c>
      <c r="AC62" s="18">
        <v>182.79</v>
      </c>
      <c r="AD62" s="18">
        <v>0</v>
      </c>
      <c r="AE62" s="18">
        <v>0</v>
      </c>
      <c r="AF62" s="18">
        <v>0</v>
      </c>
      <c r="AG62" s="18">
        <v>0</v>
      </c>
      <c r="AH62" s="18">
        <v>0</v>
      </c>
      <c r="AI62" s="18">
        <v>1325.2499999999998</v>
      </c>
    </row>
    <row r="63" spans="1:35" x14ac:dyDescent="0.2">
      <c r="A63" s="13" t="s">
        <v>449</v>
      </c>
      <c r="B63" s="13" t="s">
        <v>108</v>
      </c>
      <c r="C63" s="14" t="s">
        <v>43</v>
      </c>
      <c r="D63" s="13" t="s">
        <v>100</v>
      </c>
      <c r="E63" s="13" t="s">
        <v>450</v>
      </c>
      <c r="F63" s="13" t="s">
        <v>451</v>
      </c>
      <c r="G63" s="13" t="s">
        <v>452</v>
      </c>
      <c r="H63" s="13" t="s">
        <v>453</v>
      </c>
      <c r="I63" s="13" t="s">
        <v>1092</v>
      </c>
      <c r="J63" s="13" t="s">
        <v>1091</v>
      </c>
      <c r="K63" s="227" t="s">
        <v>2474</v>
      </c>
      <c r="L63" s="13" t="s">
        <v>101</v>
      </c>
      <c r="M63" s="13" t="s">
        <v>123</v>
      </c>
      <c r="N63" s="13" t="s">
        <v>35</v>
      </c>
      <c r="O63" s="13" t="s">
        <v>36</v>
      </c>
      <c r="P63" s="13" t="s">
        <v>44</v>
      </c>
      <c r="Q63" s="13" t="s">
        <v>58</v>
      </c>
      <c r="R63" s="13" t="s">
        <v>45</v>
      </c>
      <c r="S63" s="13" t="s">
        <v>39</v>
      </c>
      <c r="T63" s="15">
        <v>1</v>
      </c>
      <c r="U63" s="228" t="s">
        <v>3785</v>
      </c>
      <c r="V63" s="13" t="s">
        <v>454</v>
      </c>
      <c r="W63" s="16" t="s">
        <v>455</v>
      </c>
      <c r="X63" s="17">
        <v>283.62</v>
      </c>
      <c r="Y63" s="18">
        <v>269.44</v>
      </c>
      <c r="Z63" s="18">
        <v>0</v>
      </c>
      <c r="AA63" s="18">
        <v>0</v>
      </c>
      <c r="AB63" s="18">
        <v>0</v>
      </c>
      <c r="AC63" s="18">
        <v>43.11</v>
      </c>
      <c r="AD63" s="18">
        <v>0</v>
      </c>
      <c r="AE63" s="18">
        <v>0</v>
      </c>
      <c r="AF63" s="18">
        <v>0</v>
      </c>
      <c r="AG63" s="18">
        <v>0</v>
      </c>
      <c r="AH63" s="18">
        <v>0</v>
      </c>
      <c r="AI63" s="18">
        <v>312.55</v>
      </c>
    </row>
    <row r="64" spans="1:35" x14ac:dyDescent="0.2">
      <c r="A64" s="13" t="s">
        <v>456</v>
      </c>
      <c r="B64" s="13" t="s">
        <v>108</v>
      </c>
      <c r="C64" s="14" t="s">
        <v>43</v>
      </c>
      <c r="D64" s="13" t="s">
        <v>457</v>
      </c>
      <c r="E64" s="13" t="s">
        <v>458</v>
      </c>
      <c r="F64" s="13" t="s">
        <v>459</v>
      </c>
      <c r="G64" s="13" t="s">
        <v>460</v>
      </c>
      <c r="H64" s="13" t="s">
        <v>461</v>
      </c>
      <c r="I64" s="13" t="s">
        <v>1092</v>
      </c>
      <c r="J64" s="13" t="s">
        <v>1091</v>
      </c>
      <c r="K64" s="227" t="s">
        <v>2474</v>
      </c>
      <c r="L64" s="13" t="s">
        <v>105</v>
      </c>
      <c r="M64" s="13" t="s">
        <v>106</v>
      </c>
      <c r="N64" s="13" t="s">
        <v>35</v>
      </c>
      <c r="O64" s="13" t="s">
        <v>36</v>
      </c>
      <c r="P64" s="13" t="s">
        <v>44</v>
      </c>
      <c r="Q64" s="13" t="s">
        <v>56</v>
      </c>
      <c r="R64" s="13" t="s">
        <v>45</v>
      </c>
      <c r="S64" s="13" t="s">
        <v>39</v>
      </c>
      <c r="T64" s="15">
        <v>1</v>
      </c>
      <c r="U64" s="228" t="s">
        <v>3785</v>
      </c>
      <c r="V64" s="13" t="s">
        <v>462</v>
      </c>
      <c r="W64" s="16" t="s">
        <v>218</v>
      </c>
      <c r="X64" s="17">
        <v>284.48</v>
      </c>
      <c r="Y64" s="18">
        <v>284.48</v>
      </c>
      <c r="Z64" s="18">
        <v>0</v>
      </c>
      <c r="AA64" s="18">
        <v>0</v>
      </c>
      <c r="AB64" s="18">
        <v>0</v>
      </c>
      <c r="AC64" s="18">
        <v>45.52</v>
      </c>
      <c r="AD64" s="18">
        <v>0</v>
      </c>
      <c r="AE64" s="18">
        <v>0</v>
      </c>
      <c r="AF64" s="18">
        <v>0</v>
      </c>
      <c r="AG64" s="18">
        <v>0</v>
      </c>
      <c r="AH64" s="18">
        <v>0</v>
      </c>
      <c r="AI64" s="18">
        <v>330</v>
      </c>
    </row>
    <row r="65" spans="1:35" x14ac:dyDescent="0.2">
      <c r="A65" s="13" t="s">
        <v>463</v>
      </c>
      <c r="B65" s="13" t="s">
        <v>108</v>
      </c>
      <c r="C65" s="14" t="s">
        <v>43</v>
      </c>
      <c r="D65" s="13" t="s">
        <v>464</v>
      </c>
      <c r="E65" s="13" t="s">
        <v>465</v>
      </c>
      <c r="F65" s="13" t="s">
        <v>466</v>
      </c>
      <c r="G65" s="13" t="s">
        <v>467</v>
      </c>
      <c r="H65" s="13" t="s">
        <v>468</v>
      </c>
      <c r="I65" s="13" t="s">
        <v>1092</v>
      </c>
      <c r="J65" s="13" t="s">
        <v>1091</v>
      </c>
      <c r="K65" s="227" t="s">
        <v>2474</v>
      </c>
      <c r="L65" s="13" t="s">
        <v>116</v>
      </c>
      <c r="M65" s="13" t="s">
        <v>125</v>
      </c>
      <c r="N65" s="13" t="s">
        <v>35</v>
      </c>
      <c r="O65" s="13" t="s">
        <v>36</v>
      </c>
      <c r="P65" s="13" t="s">
        <v>51</v>
      </c>
      <c r="Q65" s="13" t="s">
        <v>52</v>
      </c>
      <c r="R65" s="13" t="s">
        <v>45</v>
      </c>
      <c r="S65" s="13" t="s">
        <v>39</v>
      </c>
      <c r="T65" s="15">
        <v>1</v>
      </c>
      <c r="U65" s="228" t="s">
        <v>3785</v>
      </c>
      <c r="V65" s="13" t="s">
        <v>117</v>
      </c>
      <c r="W65" s="16" t="s">
        <v>118</v>
      </c>
      <c r="X65" s="17">
        <v>585.76</v>
      </c>
      <c r="Y65" s="18">
        <v>516.37</v>
      </c>
      <c r="Z65" s="18">
        <v>0</v>
      </c>
      <c r="AA65" s="18">
        <v>0</v>
      </c>
      <c r="AB65" s="18">
        <v>0</v>
      </c>
      <c r="AC65" s="18">
        <v>82.62</v>
      </c>
      <c r="AD65" s="18">
        <v>0</v>
      </c>
      <c r="AE65" s="18">
        <v>0</v>
      </c>
      <c r="AF65" s="18">
        <v>0</v>
      </c>
      <c r="AG65" s="18">
        <v>0</v>
      </c>
      <c r="AH65" s="18">
        <v>0</v>
      </c>
      <c r="AI65" s="18">
        <v>598.99</v>
      </c>
    </row>
    <row r="66" spans="1:35" x14ac:dyDescent="0.2">
      <c r="A66" s="13" t="s">
        <v>514</v>
      </c>
      <c r="B66" s="13" t="s">
        <v>38</v>
      </c>
      <c r="C66" s="14" t="s">
        <v>43</v>
      </c>
      <c r="D66" s="13" t="s">
        <v>38</v>
      </c>
      <c r="E66" s="13" t="s">
        <v>38</v>
      </c>
      <c r="F66" s="19" t="s">
        <v>515</v>
      </c>
      <c r="G66" s="13" t="s">
        <v>38</v>
      </c>
      <c r="H66" s="20">
        <v>45335</v>
      </c>
      <c r="I66" s="13" t="s">
        <v>1092</v>
      </c>
      <c r="J66" s="19">
        <v>2024</v>
      </c>
      <c r="K66" s="227" t="s">
        <v>2474</v>
      </c>
      <c r="L66" s="13" t="s">
        <v>475</v>
      </c>
      <c r="M66" s="13" t="s">
        <v>5468</v>
      </c>
      <c r="N66" s="13" t="s">
        <v>35</v>
      </c>
      <c r="O66" s="13" t="s">
        <v>36</v>
      </c>
      <c r="P66" s="13" t="s">
        <v>38</v>
      </c>
      <c r="Q66" s="19" t="s">
        <v>56</v>
      </c>
      <c r="R66" s="13" t="s">
        <v>38</v>
      </c>
      <c r="S66" s="13" t="s">
        <v>1190</v>
      </c>
      <c r="T66" s="15">
        <v>17.0855</v>
      </c>
      <c r="U66" s="228" t="s">
        <v>3785</v>
      </c>
      <c r="V66" s="19" t="s">
        <v>480</v>
      </c>
      <c r="W66" s="16">
        <v>15.99</v>
      </c>
      <c r="X66" s="17">
        <f t="shared" ref="X66:X73" si="4">ROUND(W66*T66,2)</f>
        <v>273.2</v>
      </c>
      <c r="Y66" s="18">
        <f>X66</f>
        <v>273.2</v>
      </c>
      <c r="Z66" s="18">
        <v>0</v>
      </c>
      <c r="AA66" s="18">
        <v>0</v>
      </c>
      <c r="AB66" s="18">
        <v>0</v>
      </c>
      <c r="AC66" s="18">
        <f>ROUND(Y66*0.16,2)</f>
        <v>43.71</v>
      </c>
      <c r="AD66" s="18">
        <v>0</v>
      </c>
      <c r="AE66" s="18">
        <v>0</v>
      </c>
      <c r="AF66" s="18">
        <v>0</v>
      </c>
      <c r="AG66" s="18">
        <v>0</v>
      </c>
      <c r="AH66" s="18">
        <v>0</v>
      </c>
      <c r="AI66" s="18">
        <f t="shared" ref="AI66:AI73" si="5">Y66-AA66+AB66+AC66+AD66-AE66-AF66+AG66-AH66</f>
        <v>316.90999999999997</v>
      </c>
    </row>
    <row r="67" spans="1:35" x14ac:dyDescent="0.2">
      <c r="A67" s="13" t="s">
        <v>1073</v>
      </c>
      <c r="B67" s="13" t="s">
        <v>38</v>
      </c>
      <c r="C67" s="14" t="s">
        <v>43</v>
      </c>
      <c r="D67" s="13" t="s">
        <v>38</v>
      </c>
      <c r="E67" s="13" t="s">
        <v>38</v>
      </c>
      <c r="F67" s="19" t="s">
        <v>1074</v>
      </c>
      <c r="G67" s="13" t="s">
        <v>38</v>
      </c>
      <c r="H67" s="20">
        <v>45376</v>
      </c>
      <c r="I67" s="13" t="s">
        <v>1093</v>
      </c>
      <c r="J67" s="19">
        <v>2024</v>
      </c>
      <c r="K67" s="227" t="s">
        <v>2474</v>
      </c>
      <c r="L67" s="13" t="s">
        <v>473</v>
      </c>
      <c r="M67" s="13" t="s">
        <v>474</v>
      </c>
      <c r="N67" s="13" t="s">
        <v>35</v>
      </c>
      <c r="O67" s="13" t="s">
        <v>36</v>
      </c>
      <c r="P67" s="13" t="s">
        <v>38</v>
      </c>
      <c r="Q67" s="19" t="s">
        <v>56</v>
      </c>
      <c r="R67" s="13" t="s">
        <v>38</v>
      </c>
      <c r="S67" s="13" t="s">
        <v>39</v>
      </c>
      <c r="T67" s="15">
        <v>1</v>
      </c>
      <c r="U67" s="228" t="s">
        <v>3784</v>
      </c>
      <c r="V67" s="19" t="s">
        <v>478</v>
      </c>
      <c r="W67" s="16">
        <v>818.62</v>
      </c>
      <c r="X67" s="17">
        <f t="shared" si="4"/>
        <v>818.62</v>
      </c>
      <c r="Y67" s="18">
        <f>ROUND(X67/1.16,2)</f>
        <v>705.71</v>
      </c>
      <c r="Z67" s="18">
        <v>0</v>
      </c>
      <c r="AA67" s="18">
        <v>0</v>
      </c>
      <c r="AB67" s="18">
        <v>0</v>
      </c>
      <c r="AC67" s="18">
        <f>X67-Y67</f>
        <v>112.90999999999997</v>
      </c>
      <c r="AD67" s="18">
        <v>0</v>
      </c>
      <c r="AE67" s="18">
        <v>0</v>
      </c>
      <c r="AF67" s="18">
        <v>0</v>
      </c>
      <c r="AG67" s="18">
        <v>0</v>
      </c>
      <c r="AH67" s="18">
        <v>0</v>
      </c>
      <c r="AI67" s="18">
        <f t="shared" si="5"/>
        <v>818.62</v>
      </c>
    </row>
    <row r="68" spans="1:35" x14ac:dyDescent="0.2">
      <c r="A68" s="13" t="s">
        <v>1075</v>
      </c>
      <c r="B68" s="13" t="s">
        <v>38</v>
      </c>
      <c r="C68" s="14" t="s">
        <v>43</v>
      </c>
      <c r="D68" s="13" t="s">
        <v>38</v>
      </c>
      <c r="E68" s="13" t="s">
        <v>38</v>
      </c>
      <c r="F68" s="19" t="s">
        <v>1076</v>
      </c>
      <c r="G68" s="13" t="s">
        <v>38</v>
      </c>
      <c r="H68" s="20">
        <v>45377</v>
      </c>
      <c r="I68" s="13" t="s">
        <v>1093</v>
      </c>
      <c r="J68" s="19">
        <v>2024</v>
      </c>
      <c r="K68" s="227" t="s">
        <v>2474</v>
      </c>
      <c r="L68" s="13" t="s">
        <v>473</v>
      </c>
      <c r="M68" s="13" t="s">
        <v>474</v>
      </c>
      <c r="N68" s="13" t="s">
        <v>35</v>
      </c>
      <c r="O68" s="13" t="s">
        <v>36</v>
      </c>
      <c r="P68" s="13" t="s">
        <v>38</v>
      </c>
      <c r="Q68" s="19" t="s">
        <v>56</v>
      </c>
      <c r="R68" s="13" t="s">
        <v>38</v>
      </c>
      <c r="S68" s="13" t="s">
        <v>39</v>
      </c>
      <c r="T68" s="15">
        <v>1</v>
      </c>
      <c r="U68" s="228" t="s">
        <v>3784</v>
      </c>
      <c r="V68" s="19" t="s">
        <v>479</v>
      </c>
      <c r="W68" s="16">
        <v>2336.2199999999998</v>
      </c>
      <c r="X68" s="17">
        <f t="shared" si="4"/>
        <v>2336.2199999999998</v>
      </c>
      <c r="Y68" s="18">
        <f>ROUND(X68/1.16,2)</f>
        <v>2013.98</v>
      </c>
      <c r="Z68" s="18">
        <v>0</v>
      </c>
      <c r="AA68" s="18">
        <v>0</v>
      </c>
      <c r="AB68" s="18">
        <v>0</v>
      </c>
      <c r="AC68" s="18">
        <f>X68-Y68</f>
        <v>322.23999999999978</v>
      </c>
      <c r="AD68" s="18">
        <v>0</v>
      </c>
      <c r="AE68" s="18">
        <v>0</v>
      </c>
      <c r="AF68" s="18">
        <v>0</v>
      </c>
      <c r="AG68" s="18">
        <v>0</v>
      </c>
      <c r="AH68" s="18">
        <v>0</v>
      </c>
      <c r="AI68" s="18">
        <f t="shared" si="5"/>
        <v>2336.2199999999998</v>
      </c>
    </row>
    <row r="69" spans="1:35" x14ac:dyDescent="0.2">
      <c r="A69" s="13" t="s">
        <v>1077</v>
      </c>
      <c r="B69" s="13" t="s">
        <v>38</v>
      </c>
      <c r="C69" s="14" t="s">
        <v>43</v>
      </c>
      <c r="D69" s="13" t="s">
        <v>38</v>
      </c>
      <c r="E69" s="13" t="s">
        <v>38</v>
      </c>
      <c r="F69" s="19" t="s">
        <v>1078</v>
      </c>
      <c r="G69" s="13" t="s">
        <v>38</v>
      </c>
      <c r="H69" s="20">
        <v>45352</v>
      </c>
      <c r="I69" s="13" t="s">
        <v>1093</v>
      </c>
      <c r="J69" s="19">
        <v>2024</v>
      </c>
      <c r="K69" s="227" t="s">
        <v>2474</v>
      </c>
      <c r="L69" s="13" t="s">
        <v>469</v>
      </c>
      <c r="M69" s="13" t="s">
        <v>470</v>
      </c>
      <c r="N69" s="13" t="s">
        <v>35</v>
      </c>
      <c r="O69" s="13" t="s">
        <v>36</v>
      </c>
      <c r="P69" s="13" t="s">
        <v>38</v>
      </c>
      <c r="Q69" s="19" t="s">
        <v>46</v>
      </c>
      <c r="R69" s="13" t="s">
        <v>38</v>
      </c>
      <c r="S69" s="13" t="s">
        <v>39</v>
      </c>
      <c r="T69" s="15">
        <v>1</v>
      </c>
      <c r="U69" s="228" t="s">
        <v>3785</v>
      </c>
      <c r="V69" s="19" t="s">
        <v>477</v>
      </c>
      <c r="W69" s="16">
        <v>85.35</v>
      </c>
      <c r="X69" s="17">
        <f t="shared" si="4"/>
        <v>85.35</v>
      </c>
      <c r="Y69" s="18">
        <v>85.35</v>
      </c>
      <c r="Z69" s="18">
        <v>0</v>
      </c>
      <c r="AA69" s="18">
        <v>0</v>
      </c>
      <c r="AB69" s="18">
        <v>0</v>
      </c>
      <c r="AC69" s="18">
        <v>13.65</v>
      </c>
      <c r="AD69" s="18">
        <v>0</v>
      </c>
      <c r="AE69" s="18">
        <v>0</v>
      </c>
      <c r="AF69" s="18">
        <v>0</v>
      </c>
      <c r="AG69" s="18">
        <v>0</v>
      </c>
      <c r="AH69" s="18">
        <v>0</v>
      </c>
      <c r="AI69" s="18">
        <f t="shared" si="5"/>
        <v>99</v>
      </c>
    </row>
    <row r="70" spans="1:35" x14ac:dyDescent="0.2">
      <c r="A70" s="13" t="s">
        <v>1081</v>
      </c>
      <c r="B70" s="13" t="s">
        <v>38</v>
      </c>
      <c r="C70" s="14" t="s">
        <v>43</v>
      </c>
      <c r="D70" s="13" t="s">
        <v>38</v>
      </c>
      <c r="E70" s="13" t="s">
        <v>38</v>
      </c>
      <c r="F70" s="19" t="s">
        <v>1082</v>
      </c>
      <c r="G70" s="13" t="s">
        <v>38</v>
      </c>
      <c r="H70" s="20">
        <v>45366</v>
      </c>
      <c r="I70" s="13" t="s">
        <v>1093</v>
      </c>
      <c r="J70" s="19">
        <v>2024</v>
      </c>
      <c r="K70" s="227" t="s">
        <v>2474</v>
      </c>
      <c r="L70" s="13" t="s">
        <v>469</v>
      </c>
      <c r="M70" s="13" t="s">
        <v>470</v>
      </c>
      <c r="N70" s="13" t="s">
        <v>35</v>
      </c>
      <c r="O70" s="13" t="s">
        <v>36</v>
      </c>
      <c r="P70" s="13" t="s">
        <v>38</v>
      </c>
      <c r="Q70" s="19" t="s">
        <v>46</v>
      </c>
      <c r="R70" s="13" t="s">
        <v>38</v>
      </c>
      <c r="S70" s="13" t="s">
        <v>39</v>
      </c>
      <c r="T70" s="15">
        <v>1</v>
      </c>
      <c r="U70" s="228" t="s">
        <v>3785</v>
      </c>
      <c r="V70" s="19" t="s">
        <v>471</v>
      </c>
      <c r="W70" s="16">
        <v>214.66</v>
      </c>
      <c r="X70" s="17">
        <f t="shared" si="4"/>
        <v>214.66</v>
      </c>
      <c r="Y70" s="18">
        <v>214.66</v>
      </c>
      <c r="Z70" s="18">
        <v>0</v>
      </c>
      <c r="AA70" s="18">
        <v>0</v>
      </c>
      <c r="AB70" s="18">
        <v>0</v>
      </c>
      <c r="AC70" s="18">
        <v>34.340000000000003</v>
      </c>
      <c r="AD70" s="18">
        <v>0</v>
      </c>
      <c r="AE70" s="18">
        <v>0</v>
      </c>
      <c r="AF70" s="18">
        <v>0</v>
      </c>
      <c r="AG70" s="18">
        <v>0</v>
      </c>
      <c r="AH70" s="18">
        <v>0</v>
      </c>
      <c r="AI70" s="18">
        <f t="shared" si="5"/>
        <v>249</v>
      </c>
    </row>
    <row r="71" spans="1:35" x14ac:dyDescent="0.2">
      <c r="A71" s="13" t="s">
        <v>1083</v>
      </c>
      <c r="B71" s="13" t="s">
        <v>38</v>
      </c>
      <c r="C71" s="14" t="s">
        <v>43</v>
      </c>
      <c r="D71" s="13" t="s">
        <v>38</v>
      </c>
      <c r="E71" s="13" t="s">
        <v>38</v>
      </c>
      <c r="F71" s="19" t="s">
        <v>1084</v>
      </c>
      <c r="G71" s="13" t="s">
        <v>38</v>
      </c>
      <c r="H71" s="20">
        <v>45375</v>
      </c>
      <c r="I71" s="13" t="s">
        <v>1093</v>
      </c>
      <c r="J71" s="19">
        <v>2024</v>
      </c>
      <c r="K71" s="227" t="s">
        <v>2474</v>
      </c>
      <c r="L71" s="13" t="s">
        <v>469</v>
      </c>
      <c r="M71" s="13" t="s">
        <v>470</v>
      </c>
      <c r="N71" s="13" t="s">
        <v>35</v>
      </c>
      <c r="O71" s="13" t="s">
        <v>36</v>
      </c>
      <c r="P71" s="13" t="s">
        <v>38</v>
      </c>
      <c r="Q71" s="19" t="s">
        <v>46</v>
      </c>
      <c r="R71" s="13" t="s">
        <v>38</v>
      </c>
      <c r="S71" s="13" t="s">
        <v>39</v>
      </c>
      <c r="T71" s="15">
        <v>1</v>
      </c>
      <c r="U71" s="228" t="s">
        <v>3785</v>
      </c>
      <c r="V71" s="19" t="s">
        <v>490</v>
      </c>
      <c r="W71" s="16">
        <v>21.55</v>
      </c>
      <c r="X71" s="17">
        <f t="shared" si="4"/>
        <v>21.55</v>
      </c>
      <c r="Y71" s="18">
        <v>21.55</v>
      </c>
      <c r="Z71" s="18">
        <v>0</v>
      </c>
      <c r="AA71" s="18">
        <v>0</v>
      </c>
      <c r="AB71" s="18">
        <v>0</v>
      </c>
      <c r="AC71" s="18">
        <v>3.45</v>
      </c>
      <c r="AD71" s="18">
        <v>0</v>
      </c>
      <c r="AE71" s="18">
        <v>0</v>
      </c>
      <c r="AF71" s="18">
        <v>0</v>
      </c>
      <c r="AG71" s="18">
        <v>0</v>
      </c>
      <c r="AH71" s="18">
        <v>0</v>
      </c>
      <c r="AI71" s="18">
        <f t="shared" si="5"/>
        <v>25</v>
      </c>
    </row>
    <row r="72" spans="1:35" x14ac:dyDescent="0.2">
      <c r="A72" s="13" t="s">
        <v>1085</v>
      </c>
      <c r="B72" s="13" t="s">
        <v>38</v>
      </c>
      <c r="C72" s="14" t="s">
        <v>43</v>
      </c>
      <c r="D72" s="13" t="s">
        <v>38</v>
      </c>
      <c r="E72" s="13" t="s">
        <v>38</v>
      </c>
      <c r="F72" s="19" t="s">
        <v>1086</v>
      </c>
      <c r="G72" s="13" t="s">
        <v>38</v>
      </c>
      <c r="H72" s="20">
        <v>45380</v>
      </c>
      <c r="I72" s="13" t="s">
        <v>1093</v>
      </c>
      <c r="J72" s="19">
        <v>2024</v>
      </c>
      <c r="K72" s="227" t="s">
        <v>2474</v>
      </c>
      <c r="L72" s="13" t="s">
        <v>469</v>
      </c>
      <c r="M72" s="13" t="s">
        <v>470</v>
      </c>
      <c r="N72" s="13" t="s">
        <v>35</v>
      </c>
      <c r="O72" s="13" t="s">
        <v>36</v>
      </c>
      <c r="P72" s="13" t="s">
        <v>38</v>
      </c>
      <c r="Q72" s="19" t="s">
        <v>46</v>
      </c>
      <c r="R72" s="13" t="s">
        <v>38</v>
      </c>
      <c r="S72" s="13" t="s">
        <v>39</v>
      </c>
      <c r="T72" s="15">
        <v>1</v>
      </c>
      <c r="U72" s="228" t="s">
        <v>3785</v>
      </c>
      <c r="V72" s="19" t="s">
        <v>471</v>
      </c>
      <c r="W72" s="16">
        <v>214.66</v>
      </c>
      <c r="X72" s="17">
        <f t="shared" si="4"/>
        <v>214.66</v>
      </c>
      <c r="Y72" s="18">
        <v>214.66</v>
      </c>
      <c r="Z72" s="18">
        <v>0</v>
      </c>
      <c r="AA72" s="18">
        <v>0</v>
      </c>
      <c r="AB72" s="18">
        <v>0</v>
      </c>
      <c r="AC72" s="18">
        <v>34.340000000000003</v>
      </c>
      <c r="AD72" s="18">
        <v>0</v>
      </c>
      <c r="AE72" s="18">
        <v>0</v>
      </c>
      <c r="AF72" s="18">
        <v>0</v>
      </c>
      <c r="AG72" s="18">
        <v>0</v>
      </c>
      <c r="AH72" s="18">
        <v>0</v>
      </c>
      <c r="AI72" s="18">
        <f t="shared" si="5"/>
        <v>249</v>
      </c>
    </row>
    <row r="73" spans="1:35" x14ac:dyDescent="0.2">
      <c r="A73" s="13" t="s">
        <v>1087</v>
      </c>
      <c r="B73" s="13" t="s">
        <v>38</v>
      </c>
      <c r="C73" s="14" t="s">
        <v>43</v>
      </c>
      <c r="D73" s="13" t="s">
        <v>38</v>
      </c>
      <c r="E73" s="13" t="s">
        <v>38</v>
      </c>
      <c r="F73" s="19" t="s">
        <v>1088</v>
      </c>
      <c r="G73" s="13" t="s">
        <v>38</v>
      </c>
      <c r="H73" s="20">
        <v>45376</v>
      </c>
      <c r="I73" s="13" t="s">
        <v>1093</v>
      </c>
      <c r="J73" s="19">
        <v>2024</v>
      </c>
      <c r="K73" s="227" t="s">
        <v>2474</v>
      </c>
      <c r="L73" s="13" t="s">
        <v>469</v>
      </c>
      <c r="M73" s="13" t="s">
        <v>470</v>
      </c>
      <c r="N73" s="13" t="s">
        <v>35</v>
      </c>
      <c r="O73" s="13" t="s">
        <v>36</v>
      </c>
      <c r="P73" s="13" t="s">
        <v>38</v>
      </c>
      <c r="Q73" s="19" t="s">
        <v>46</v>
      </c>
      <c r="R73" s="13" t="s">
        <v>38</v>
      </c>
      <c r="S73" s="13" t="s">
        <v>39</v>
      </c>
      <c r="T73" s="15">
        <v>1</v>
      </c>
      <c r="U73" s="228" t="s">
        <v>3785</v>
      </c>
      <c r="V73" s="19" t="s">
        <v>1089</v>
      </c>
      <c r="W73" s="16">
        <v>214.66</v>
      </c>
      <c r="X73" s="17">
        <f t="shared" si="4"/>
        <v>214.66</v>
      </c>
      <c r="Y73" s="18">
        <v>214.66</v>
      </c>
      <c r="Z73" s="18">
        <v>0</v>
      </c>
      <c r="AA73" s="18">
        <v>0</v>
      </c>
      <c r="AB73" s="18">
        <v>0</v>
      </c>
      <c r="AC73" s="18">
        <v>34.340000000000003</v>
      </c>
      <c r="AD73" s="18">
        <v>0</v>
      </c>
      <c r="AE73" s="18">
        <v>0</v>
      </c>
      <c r="AF73" s="18">
        <v>0</v>
      </c>
      <c r="AG73" s="18">
        <v>0</v>
      </c>
      <c r="AH73" s="18">
        <v>0</v>
      </c>
      <c r="AI73" s="18">
        <f t="shared" si="5"/>
        <v>249</v>
      </c>
    </row>
    <row r="74" spans="1:35" x14ac:dyDescent="0.2">
      <c r="A74" s="13" t="s">
        <v>516</v>
      </c>
      <c r="B74" s="13" t="s">
        <v>108</v>
      </c>
      <c r="C74" s="14" t="s">
        <v>43</v>
      </c>
      <c r="D74" s="13" t="s">
        <v>138</v>
      </c>
      <c r="E74" s="13" t="s">
        <v>517</v>
      </c>
      <c r="F74" s="13" t="s">
        <v>518</v>
      </c>
      <c r="G74" s="13" t="s">
        <v>519</v>
      </c>
      <c r="H74" s="13" t="s">
        <v>520</v>
      </c>
      <c r="I74" s="13" t="s">
        <v>1093</v>
      </c>
      <c r="J74" s="13" t="s">
        <v>1091</v>
      </c>
      <c r="K74" s="227" t="s">
        <v>2475</v>
      </c>
      <c r="L74" s="13" t="s">
        <v>521</v>
      </c>
      <c r="M74" s="13" t="s">
        <v>522</v>
      </c>
      <c r="N74" s="13" t="s">
        <v>35</v>
      </c>
      <c r="O74" s="13" t="s">
        <v>36</v>
      </c>
      <c r="P74" s="13" t="s">
        <v>44</v>
      </c>
      <c r="Q74" s="13" t="s">
        <v>58</v>
      </c>
      <c r="R74" s="13" t="s">
        <v>45</v>
      </c>
      <c r="S74" s="13" t="s">
        <v>39</v>
      </c>
      <c r="T74" s="15">
        <v>1</v>
      </c>
      <c r="U74" s="228" t="s">
        <v>3784</v>
      </c>
      <c r="V74" s="13" t="s">
        <v>523</v>
      </c>
      <c r="W74" s="16" t="s">
        <v>59</v>
      </c>
      <c r="X74" s="17">
        <v>100</v>
      </c>
      <c r="Y74" s="18">
        <v>100</v>
      </c>
      <c r="Z74" s="18">
        <v>0</v>
      </c>
      <c r="AA74" s="18">
        <v>0</v>
      </c>
      <c r="AB74" s="18">
        <v>0</v>
      </c>
      <c r="AC74" s="18">
        <v>16</v>
      </c>
      <c r="AD74" s="18">
        <v>0</v>
      </c>
      <c r="AE74" s="18">
        <v>0</v>
      </c>
      <c r="AF74" s="18">
        <v>0</v>
      </c>
      <c r="AG74" s="18">
        <v>0</v>
      </c>
      <c r="AH74" s="18">
        <v>0</v>
      </c>
      <c r="AI74" s="18">
        <v>116</v>
      </c>
    </row>
    <row r="75" spans="1:35" x14ac:dyDescent="0.2">
      <c r="A75" s="13" t="s">
        <v>524</v>
      </c>
      <c r="B75" s="13" t="s">
        <v>108</v>
      </c>
      <c r="C75" s="14" t="s">
        <v>43</v>
      </c>
      <c r="D75" s="13" t="s">
        <v>60</v>
      </c>
      <c r="E75" s="13" t="s">
        <v>525</v>
      </c>
      <c r="F75" s="13" t="s">
        <v>526</v>
      </c>
      <c r="G75" s="13" t="s">
        <v>527</v>
      </c>
      <c r="H75" s="13" t="s">
        <v>528</v>
      </c>
      <c r="I75" s="13" t="s">
        <v>1093</v>
      </c>
      <c r="J75" s="13" t="s">
        <v>1091</v>
      </c>
      <c r="K75" s="227" t="s">
        <v>2475</v>
      </c>
      <c r="L75" s="13" t="s">
        <v>529</v>
      </c>
      <c r="M75" s="13" t="s">
        <v>530</v>
      </c>
      <c r="N75" s="13" t="s">
        <v>35</v>
      </c>
      <c r="O75" s="13" t="s">
        <v>36</v>
      </c>
      <c r="P75" s="13" t="s">
        <v>44</v>
      </c>
      <c r="Q75" s="13" t="s">
        <v>58</v>
      </c>
      <c r="R75" s="13" t="s">
        <v>45</v>
      </c>
      <c r="S75" s="13" t="s">
        <v>39</v>
      </c>
      <c r="T75" s="15">
        <v>1</v>
      </c>
      <c r="U75" s="228" t="s">
        <v>3784</v>
      </c>
      <c r="V75" s="13" t="s">
        <v>531</v>
      </c>
      <c r="W75" s="16" t="s">
        <v>127</v>
      </c>
      <c r="X75" s="17">
        <v>180</v>
      </c>
      <c r="Y75" s="18">
        <v>180</v>
      </c>
      <c r="Z75" s="18">
        <v>0</v>
      </c>
      <c r="AA75" s="18">
        <v>0</v>
      </c>
      <c r="AB75" s="18">
        <v>0</v>
      </c>
      <c r="AC75" s="18">
        <v>28.8</v>
      </c>
      <c r="AD75" s="18">
        <v>0</v>
      </c>
      <c r="AE75" s="18">
        <v>0</v>
      </c>
      <c r="AF75" s="18">
        <v>0</v>
      </c>
      <c r="AG75" s="18">
        <v>0</v>
      </c>
      <c r="AH75" s="18">
        <v>0</v>
      </c>
      <c r="AI75" s="18">
        <v>208.8</v>
      </c>
    </row>
    <row r="76" spans="1:35" x14ac:dyDescent="0.2">
      <c r="A76" s="13" t="s">
        <v>532</v>
      </c>
      <c r="B76" s="13" t="s">
        <v>108</v>
      </c>
      <c r="C76" s="14" t="s">
        <v>43</v>
      </c>
      <c r="D76" s="13" t="s">
        <v>533</v>
      </c>
      <c r="E76" s="13" t="s">
        <v>48</v>
      </c>
      <c r="F76" s="13" t="s">
        <v>534</v>
      </c>
      <c r="G76" s="13" t="s">
        <v>535</v>
      </c>
      <c r="H76" s="13" t="s">
        <v>536</v>
      </c>
      <c r="I76" s="13" t="s">
        <v>1093</v>
      </c>
      <c r="J76" s="13" t="s">
        <v>1091</v>
      </c>
      <c r="K76" s="227" t="s">
        <v>2474</v>
      </c>
      <c r="L76" s="13" t="s">
        <v>49</v>
      </c>
      <c r="M76" s="13" t="s">
        <v>124</v>
      </c>
      <c r="N76" s="13" t="s">
        <v>35</v>
      </c>
      <c r="O76" s="13" t="s">
        <v>36</v>
      </c>
      <c r="P76" s="13" t="s">
        <v>44</v>
      </c>
      <c r="Q76" s="13" t="s">
        <v>37</v>
      </c>
      <c r="R76" s="13" t="s">
        <v>45</v>
      </c>
      <c r="S76" s="13" t="s">
        <v>39</v>
      </c>
      <c r="T76" s="15">
        <v>1</v>
      </c>
      <c r="U76" s="228" t="s">
        <v>3785</v>
      </c>
      <c r="V76" s="13" t="s">
        <v>82</v>
      </c>
      <c r="W76" s="16" t="s">
        <v>75</v>
      </c>
      <c r="X76" s="17">
        <v>207.55</v>
      </c>
      <c r="Y76" s="18">
        <v>207.55</v>
      </c>
      <c r="Z76" s="18">
        <v>0</v>
      </c>
      <c r="AA76" s="18">
        <v>0</v>
      </c>
      <c r="AB76" s="18">
        <v>0</v>
      </c>
      <c r="AC76" s="18">
        <v>33.21</v>
      </c>
      <c r="AD76" s="18">
        <v>0</v>
      </c>
      <c r="AE76" s="18">
        <v>0</v>
      </c>
      <c r="AF76" s="18">
        <v>0</v>
      </c>
      <c r="AG76" s="18">
        <v>0</v>
      </c>
      <c r="AH76" s="18">
        <v>0</v>
      </c>
      <c r="AI76" s="18">
        <v>240.76000000000002</v>
      </c>
    </row>
    <row r="77" spans="1:35" x14ac:dyDescent="0.2">
      <c r="A77" s="13" t="s">
        <v>537</v>
      </c>
      <c r="B77" s="13" t="s">
        <v>108</v>
      </c>
      <c r="C77" s="14" t="s">
        <v>43</v>
      </c>
      <c r="D77" s="13" t="s">
        <v>538</v>
      </c>
      <c r="E77" s="13" t="s">
        <v>34</v>
      </c>
      <c r="F77" s="13" t="s">
        <v>538</v>
      </c>
      <c r="G77" s="13" t="s">
        <v>539</v>
      </c>
      <c r="H77" s="13" t="s">
        <v>540</v>
      </c>
      <c r="I77" s="13" t="s">
        <v>1093</v>
      </c>
      <c r="J77" s="13" t="s">
        <v>1091</v>
      </c>
      <c r="K77" s="227" t="s">
        <v>2474</v>
      </c>
      <c r="L77" s="13" t="s">
        <v>136</v>
      </c>
      <c r="M77" s="13" t="s">
        <v>137</v>
      </c>
      <c r="N77" s="13" t="s">
        <v>35</v>
      </c>
      <c r="O77" s="13" t="s">
        <v>36</v>
      </c>
      <c r="P77" s="13" t="s">
        <v>44</v>
      </c>
      <c r="Q77" s="13" t="s">
        <v>58</v>
      </c>
      <c r="R77" s="13" t="s">
        <v>45</v>
      </c>
      <c r="S77" s="13" t="s">
        <v>39</v>
      </c>
      <c r="T77" s="15">
        <v>1</v>
      </c>
      <c r="U77" s="228" t="s">
        <v>3785</v>
      </c>
      <c r="V77" s="13" t="s">
        <v>541</v>
      </c>
      <c r="W77" s="16" t="s">
        <v>542</v>
      </c>
      <c r="X77" s="17">
        <v>132</v>
      </c>
      <c r="Y77" s="18">
        <v>0</v>
      </c>
      <c r="Z77" s="18">
        <v>0</v>
      </c>
      <c r="AA77" s="18">
        <v>0</v>
      </c>
      <c r="AB77" s="74">
        <v>132</v>
      </c>
      <c r="AC77" s="18">
        <v>0</v>
      </c>
      <c r="AD77" s="18">
        <v>0</v>
      </c>
      <c r="AE77" s="18">
        <v>0</v>
      </c>
      <c r="AF77" s="18">
        <v>0</v>
      </c>
      <c r="AG77" s="18">
        <v>0</v>
      </c>
      <c r="AH77" s="18">
        <v>0</v>
      </c>
      <c r="AI77" s="18">
        <v>132</v>
      </c>
    </row>
    <row r="78" spans="1:35" x14ac:dyDescent="0.2">
      <c r="A78" s="13" t="s">
        <v>543</v>
      </c>
      <c r="B78" s="13" t="s">
        <v>108</v>
      </c>
      <c r="C78" s="14" t="s">
        <v>43</v>
      </c>
      <c r="D78" s="13" t="s">
        <v>544</v>
      </c>
      <c r="E78" s="13" t="s">
        <v>545</v>
      </c>
      <c r="F78" s="13" t="s">
        <v>546</v>
      </c>
      <c r="G78" s="13" t="s">
        <v>547</v>
      </c>
      <c r="H78" s="13" t="s">
        <v>548</v>
      </c>
      <c r="I78" s="13" t="s">
        <v>1093</v>
      </c>
      <c r="J78" s="13" t="s">
        <v>1091</v>
      </c>
      <c r="K78" s="227" t="s">
        <v>2475</v>
      </c>
      <c r="L78" s="13" t="s">
        <v>549</v>
      </c>
      <c r="M78" s="13" t="s">
        <v>550</v>
      </c>
      <c r="N78" s="13" t="s">
        <v>35</v>
      </c>
      <c r="O78" s="13" t="s">
        <v>36</v>
      </c>
      <c r="P78" s="13" t="s">
        <v>44</v>
      </c>
      <c r="Q78" s="13" t="s">
        <v>46</v>
      </c>
      <c r="R78" s="13" t="s">
        <v>45</v>
      </c>
      <c r="S78" s="13" t="s">
        <v>39</v>
      </c>
      <c r="T78" s="15">
        <v>1</v>
      </c>
      <c r="U78" s="228" t="s">
        <v>3785</v>
      </c>
      <c r="V78" s="13" t="s">
        <v>378</v>
      </c>
      <c r="W78" s="16" t="s">
        <v>551</v>
      </c>
      <c r="X78" s="17">
        <v>173.07</v>
      </c>
      <c r="Y78" s="18">
        <v>168.31</v>
      </c>
      <c r="Z78" s="18">
        <v>0</v>
      </c>
      <c r="AA78" s="18">
        <v>0</v>
      </c>
      <c r="AB78" s="18">
        <v>0</v>
      </c>
      <c r="AC78" s="18">
        <v>26.93</v>
      </c>
      <c r="AD78" s="74">
        <v>4.76</v>
      </c>
      <c r="AE78" s="18">
        <v>0</v>
      </c>
      <c r="AF78" s="18">
        <v>0</v>
      </c>
      <c r="AG78" s="18">
        <v>0</v>
      </c>
      <c r="AH78" s="18">
        <v>0</v>
      </c>
      <c r="AI78" s="18">
        <v>200</v>
      </c>
    </row>
    <row r="79" spans="1:35" x14ac:dyDescent="0.2">
      <c r="A79" s="13" t="s">
        <v>552</v>
      </c>
      <c r="B79" s="13" t="s">
        <v>108</v>
      </c>
      <c r="C79" s="14" t="s">
        <v>43</v>
      </c>
      <c r="D79" s="13" t="s">
        <v>60</v>
      </c>
      <c r="E79" s="13" t="s">
        <v>553</v>
      </c>
      <c r="F79" s="13" t="s">
        <v>554</v>
      </c>
      <c r="G79" s="13" t="s">
        <v>555</v>
      </c>
      <c r="H79" s="13" t="s">
        <v>556</v>
      </c>
      <c r="I79" s="13" t="s">
        <v>1093</v>
      </c>
      <c r="J79" s="13" t="s">
        <v>1091</v>
      </c>
      <c r="K79" s="227" t="s">
        <v>2475</v>
      </c>
      <c r="L79" s="13" t="s">
        <v>557</v>
      </c>
      <c r="M79" s="13" t="s">
        <v>558</v>
      </c>
      <c r="N79" s="13" t="s">
        <v>35</v>
      </c>
      <c r="O79" s="13" t="s">
        <v>36</v>
      </c>
      <c r="P79" s="13" t="s">
        <v>44</v>
      </c>
      <c r="Q79" s="13" t="s">
        <v>58</v>
      </c>
      <c r="R79" s="13" t="s">
        <v>45</v>
      </c>
      <c r="S79" s="13" t="s">
        <v>39</v>
      </c>
      <c r="T79" s="15">
        <v>1</v>
      </c>
      <c r="U79" s="228" t="s">
        <v>3785</v>
      </c>
      <c r="V79" s="13" t="s">
        <v>559</v>
      </c>
      <c r="W79" s="16" t="s">
        <v>560</v>
      </c>
      <c r="X79" s="17">
        <v>224.14</v>
      </c>
      <c r="Y79" s="18">
        <v>224.14</v>
      </c>
      <c r="Z79" s="18">
        <v>0</v>
      </c>
      <c r="AA79" s="18">
        <v>0</v>
      </c>
      <c r="AB79" s="18">
        <v>0</v>
      </c>
      <c r="AC79" s="18">
        <v>35.869999999999997</v>
      </c>
      <c r="AD79" s="18">
        <v>0</v>
      </c>
      <c r="AE79" s="18">
        <v>0</v>
      </c>
      <c r="AF79" s="18">
        <v>0</v>
      </c>
      <c r="AG79" s="18">
        <v>0</v>
      </c>
      <c r="AH79" s="18">
        <v>0</v>
      </c>
      <c r="AI79" s="18">
        <v>260.01</v>
      </c>
    </row>
    <row r="80" spans="1:35" x14ac:dyDescent="0.2">
      <c r="A80" s="13" t="s">
        <v>561</v>
      </c>
      <c r="B80" s="13" t="s">
        <v>108</v>
      </c>
      <c r="C80" s="14" t="s">
        <v>43</v>
      </c>
      <c r="D80" s="13" t="s">
        <v>83</v>
      </c>
      <c r="E80" s="13" t="s">
        <v>562</v>
      </c>
      <c r="F80" s="13" t="s">
        <v>563</v>
      </c>
      <c r="G80" s="13" t="s">
        <v>564</v>
      </c>
      <c r="H80" s="13" t="s">
        <v>565</v>
      </c>
      <c r="I80" s="13" t="s">
        <v>1093</v>
      </c>
      <c r="J80" s="13" t="s">
        <v>1091</v>
      </c>
      <c r="K80" s="227" t="s">
        <v>2475</v>
      </c>
      <c r="L80" s="13" t="s">
        <v>336</v>
      </c>
      <c r="M80" s="13" t="s">
        <v>337</v>
      </c>
      <c r="N80" s="13" t="s">
        <v>35</v>
      </c>
      <c r="O80" s="13" t="s">
        <v>36</v>
      </c>
      <c r="P80" s="13" t="s">
        <v>44</v>
      </c>
      <c r="Q80" s="13" t="s">
        <v>37</v>
      </c>
      <c r="R80" s="13" t="s">
        <v>61</v>
      </c>
      <c r="S80" s="13" t="s">
        <v>39</v>
      </c>
      <c r="T80" s="15">
        <v>1</v>
      </c>
      <c r="U80" s="228" t="s">
        <v>3784</v>
      </c>
      <c r="V80" s="13" t="s">
        <v>566</v>
      </c>
      <c r="W80" s="16" t="s">
        <v>47</v>
      </c>
      <c r="X80" s="17">
        <v>6000</v>
      </c>
      <c r="Y80" s="18">
        <v>6000</v>
      </c>
      <c r="Z80" s="18">
        <v>0</v>
      </c>
      <c r="AA80" s="18">
        <v>0</v>
      </c>
      <c r="AB80" s="18">
        <v>0</v>
      </c>
      <c r="AC80" s="18">
        <v>960</v>
      </c>
      <c r="AD80" s="18">
        <v>0</v>
      </c>
      <c r="AE80" s="18">
        <v>0</v>
      </c>
      <c r="AF80" s="18">
        <v>0</v>
      </c>
      <c r="AG80" s="18">
        <v>0</v>
      </c>
      <c r="AH80" s="18">
        <v>0</v>
      </c>
      <c r="AI80" s="18">
        <v>6960</v>
      </c>
    </row>
    <row r="81" spans="1:35" x14ac:dyDescent="0.2">
      <c r="A81" s="13" t="s">
        <v>567</v>
      </c>
      <c r="B81" s="13" t="s">
        <v>108</v>
      </c>
      <c r="C81" s="14" t="s">
        <v>43</v>
      </c>
      <c r="D81" s="13" t="s">
        <v>83</v>
      </c>
      <c r="E81" s="13" t="s">
        <v>568</v>
      </c>
      <c r="F81" s="13" t="s">
        <v>569</v>
      </c>
      <c r="G81" s="13" t="s">
        <v>570</v>
      </c>
      <c r="H81" s="13" t="s">
        <v>571</v>
      </c>
      <c r="I81" s="13" t="s">
        <v>1093</v>
      </c>
      <c r="J81" s="13" t="s">
        <v>1091</v>
      </c>
      <c r="K81" s="227" t="s">
        <v>2475</v>
      </c>
      <c r="L81" s="13" t="s">
        <v>336</v>
      </c>
      <c r="M81" s="13" t="s">
        <v>337</v>
      </c>
      <c r="N81" s="13" t="s">
        <v>35</v>
      </c>
      <c r="O81" s="13" t="s">
        <v>36</v>
      </c>
      <c r="P81" s="13" t="s">
        <v>44</v>
      </c>
      <c r="Q81" s="13" t="s">
        <v>37</v>
      </c>
      <c r="R81" s="13" t="s">
        <v>61</v>
      </c>
      <c r="S81" s="13" t="s">
        <v>39</v>
      </c>
      <c r="T81" s="15">
        <v>1</v>
      </c>
      <c r="U81" s="228" t="s">
        <v>3784</v>
      </c>
      <c r="V81" s="13" t="s">
        <v>572</v>
      </c>
      <c r="W81" s="16" t="s">
        <v>573</v>
      </c>
      <c r="X81" s="17">
        <v>2620</v>
      </c>
      <c r="Y81" s="18">
        <v>2620</v>
      </c>
      <c r="Z81" s="18">
        <v>0</v>
      </c>
      <c r="AA81" s="18">
        <v>0</v>
      </c>
      <c r="AB81" s="18">
        <v>0</v>
      </c>
      <c r="AC81" s="18">
        <v>419.2</v>
      </c>
      <c r="AD81" s="18">
        <v>0</v>
      </c>
      <c r="AE81" s="18">
        <v>0</v>
      </c>
      <c r="AF81" s="18">
        <v>0</v>
      </c>
      <c r="AG81" s="18">
        <v>0</v>
      </c>
      <c r="AH81" s="18">
        <v>0</v>
      </c>
      <c r="AI81" s="18">
        <v>3039.2</v>
      </c>
    </row>
    <row r="82" spans="1:35" x14ac:dyDescent="0.2">
      <c r="A82" s="13" t="s">
        <v>574</v>
      </c>
      <c r="B82" s="13" t="s">
        <v>108</v>
      </c>
      <c r="C82" s="14" t="s">
        <v>43</v>
      </c>
      <c r="D82" s="13" t="s">
        <v>83</v>
      </c>
      <c r="E82" s="13" t="s">
        <v>575</v>
      </c>
      <c r="F82" s="13" t="s">
        <v>576</v>
      </c>
      <c r="G82" s="13" t="s">
        <v>577</v>
      </c>
      <c r="H82" s="13" t="s">
        <v>578</v>
      </c>
      <c r="I82" s="13" t="s">
        <v>1093</v>
      </c>
      <c r="J82" s="13" t="s">
        <v>1091</v>
      </c>
      <c r="K82" s="227" t="s">
        <v>2475</v>
      </c>
      <c r="L82" s="13" t="s">
        <v>336</v>
      </c>
      <c r="M82" s="13" t="s">
        <v>337</v>
      </c>
      <c r="N82" s="13" t="s">
        <v>35</v>
      </c>
      <c r="O82" s="13" t="s">
        <v>36</v>
      </c>
      <c r="P82" s="13" t="s">
        <v>44</v>
      </c>
      <c r="Q82" s="13" t="s">
        <v>37</v>
      </c>
      <c r="R82" s="13" t="s">
        <v>61</v>
      </c>
      <c r="S82" s="13" t="s">
        <v>39</v>
      </c>
      <c r="T82" s="15">
        <v>1</v>
      </c>
      <c r="U82" s="228" t="s">
        <v>3784</v>
      </c>
      <c r="V82" s="13" t="s">
        <v>572</v>
      </c>
      <c r="W82" s="16" t="s">
        <v>573</v>
      </c>
      <c r="X82" s="17">
        <v>2620</v>
      </c>
      <c r="Y82" s="18">
        <v>2620</v>
      </c>
      <c r="Z82" s="18">
        <v>0</v>
      </c>
      <c r="AA82" s="18">
        <v>0</v>
      </c>
      <c r="AB82" s="18">
        <v>0</v>
      </c>
      <c r="AC82" s="18">
        <v>419.2</v>
      </c>
      <c r="AD82" s="18">
        <v>0</v>
      </c>
      <c r="AE82" s="18">
        <v>0</v>
      </c>
      <c r="AF82" s="18">
        <v>0</v>
      </c>
      <c r="AG82" s="18">
        <v>0</v>
      </c>
      <c r="AH82" s="18">
        <v>0</v>
      </c>
      <c r="AI82" s="18">
        <v>3039.2</v>
      </c>
    </row>
    <row r="83" spans="1:35" x14ac:dyDescent="0.2">
      <c r="A83" s="13" t="s">
        <v>579</v>
      </c>
      <c r="B83" s="13" t="s">
        <v>108</v>
      </c>
      <c r="C83" s="14" t="s">
        <v>43</v>
      </c>
      <c r="D83" s="13" t="s">
        <v>54</v>
      </c>
      <c r="E83" s="13" t="s">
        <v>580</v>
      </c>
      <c r="F83" s="13" t="s">
        <v>581</v>
      </c>
      <c r="G83" s="13" t="s">
        <v>582</v>
      </c>
      <c r="H83" s="13" t="s">
        <v>583</v>
      </c>
      <c r="I83" s="13" t="s">
        <v>1093</v>
      </c>
      <c r="J83" s="13" t="s">
        <v>1091</v>
      </c>
      <c r="K83" s="227" t="s">
        <v>2474</v>
      </c>
      <c r="L83" s="13" t="s">
        <v>55</v>
      </c>
      <c r="M83" s="13" t="s">
        <v>146</v>
      </c>
      <c r="N83" s="13" t="s">
        <v>35</v>
      </c>
      <c r="O83" s="13" t="s">
        <v>36</v>
      </c>
      <c r="P83" s="13" t="s">
        <v>44</v>
      </c>
      <c r="Q83" s="13" t="s">
        <v>58</v>
      </c>
      <c r="R83" s="13" t="s">
        <v>45</v>
      </c>
      <c r="S83" s="13" t="s">
        <v>39</v>
      </c>
      <c r="T83" s="15">
        <v>1</v>
      </c>
      <c r="U83" s="228" t="s">
        <v>3785</v>
      </c>
      <c r="V83" s="13" t="s">
        <v>584</v>
      </c>
      <c r="W83" s="16" t="s">
        <v>585</v>
      </c>
      <c r="X83" s="17">
        <v>76.72</v>
      </c>
      <c r="Y83" s="18">
        <v>76.72</v>
      </c>
      <c r="Z83" s="18">
        <v>0</v>
      </c>
      <c r="AA83" s="18">
        <v>0</v>
      </c>
      <c r="AB83" s="18">
        <v>0</v>
      </c>
      <c r="AC83" s="18">
        <v>12.28</v>
      </c>
      <c r="AD83" s="18">
        <v>0</v>
      </c>
      <c r="AE83" s="18">
        <v>0</v>
      </c>
      <c r="AF83" s="18">
        <v>0</v>
      </c>
      <c r="AG83" s="18">
        <v>0</v>
      </c>
      <c r="AH83" s="18">
        <v>0</v>
      </c>
      <c r="AI83" s="18">
        <v>89</v>
      </c>
    </row>
    <row r="84" spans="1:35" x14ac:dyDescent="0.2">
      <c r="A84" s="13" t="s">
        <v>760</v>
      </c>
      <c r="B84" s="13" t="s">
        <v>108</v>
      </c>
      <c r="C84" s="14" t="s">
        <v>761</v>
      </c>
      <c r="D84" s="13" t="s">
        <v>129</v>
      </c>
      <c r="E84" s="13" t="s">
        <v>762</v>
      </c>
      <c r="F84" s="13" t="s">
        <v>763</v>
      </c>
      <c r="G84" s="13" t="s">
        <v>764</v>
      </c>
      <c r="H84" s="13" t="s">
        <v>765</v>
      </c>
      <c r="I84" s="13" t="s">
        <v>1093</v>
      </c>
      <c r="J84" s="13" t="s">
        <v>1091</v>
      </c>
      <c r="K84" s="227" t="s">
        <v>2474</v>
      </c>
      <c r="L84" s="13" t="s">
        <v>91</v>
      </c>
      <c r="M84" s="13" t="s">
        <v>130</v>
      </c>
      <c r="N84" s="13" t="s">
        <v>35</v>
      </c>
      <c r="O84" s="13" t="s">
        <v>36</v>
      </c>
      <c r="P84" s="13" t="s">
        <v>34</v>
      </c>
      <c r="Q84" s="13" t="s">
        <v>34</v>
      </c>
      <c r="R84" s="13" t="s">
        <v>766</v>
      </c>
      <c r="S84" s="13" t="s">
        <v>767</v>
      </c>
      <c r="T84" s="15">
        <v>0</v>
      </c>
      <c r="U84" s="228" t="s">
        <v>3785</v>
      </c>
      <c r="V84" s="13" t="s">
        <v>768</v>
      </c>
      <c r="W84" s="16" t="s">
        <v>769</v>
      </c>
      <c r="X84" s="17">
        <v>0</v>
      </c>
      <c r="Y84" s="18">
        <v>0</v>
      </c>
      <c r="Z84" s="18">
        <v>0</v>
      </c>
      <c r="AA84" s="18">
        <v>0</v>
      </c>
      <c r="AB84" s="18">
        <v>0</v>
      </c>
      <c r="AC84" s="18">
        <v>0</v>
      </c>
      <c r="AD84" s="18">
        <v>0</v>
      </c>
      <c r="AE84" s="18">
        <v>0</v>
      </c>
      <c r="AF84" s="18">
        <v>0</v>
      </c>
      <c r="AG84" s="18">
        <v>0</v>
      </c>
      <c r="AH84" s="18">
        <v>0</v>
      </c>
      <c r="AI84" s="18">
        <v>0</v>
      </c>
    </row>
    <row r="85" spans="1:35" x14ac:dyDescent="0.2">
      <c r="A85" s="13" t="s">
        <v>586</v>
      </c>
      <c r="B85" s="13" t="s">
        <v>108</v>
      </c>
      <c r="C85" s="14" t="s">
        <v>43</v>
      </c>
      <c r="D85" s="13" t="s">
        <v>129</v>
      </c>
      <c r="E85" s="13" t="s">
        <v>587</v>
      </c>
      <c r="F85" s="13" t="s">
        <v>588</v>
      </c>
      <c r="G85" s="13" t="s">
        <v>589</v>
      </c>
      <c r="H85" s="13" t="s">
        <v>590</v>
      </c>
      <c r="I85" s="13" t="s">
        <v>1093</v>
      </c>
      <c r="J85" s="13" t="s">
        <v>1091</v>
      </c>
      <c r="K85" s="227" t="s">
        <v>2474</v>
      </c>
      <c r="L85" s="13" t="s">
        <v>91</v>
      </c>
      <c r="M85" s="13" t="s">
        <v>130</v>
      </c>
      <c r="N85" s="13" t="s">
        <v>35</v>
      </c>
      <c r="O85" s="13" t="s">
        <v>36</v>
      </c>
      <c r="P85" s="13" t="s">
        <v>44</v>
      </c>
      <c r="Q85" s="13" t="s">
        <v>46</v>
      </c>
      <c r="R85" s="13" t="s">
        <v>45</v>
      </c>
      <c r="S85" s="13" t="s">
        <v>39</v>
      </c>
      <c r="T85" s="15">
        <v>1</v>
      </c>
      <c r="U85" s="228" t="s">
        <v>3785</v>
      </c>
      <c r="V85" s="13" t="s">
        <v>131</v>
      </c>
      <c r="W85" s="16" t="s">
        <v>107</v>
      </c>
      <c r="X85" s="17">
        <v>128.44999999999999</v>
      </c>
      <c r="Y85" s="18">
        <v>128.44999999999999</v>
      </c>
      <c r="Z85" s="18">
        <v>0</v>
      </c>
      <c r="AA85" s="18">
        <v>0</v>
      </c>
      <c r="AB85" s="18">
        <v>0</v>
      </c>
      <c r="AC85" s="18">
        <v>20.55</v>
      </c>
      <c r="AD85" s="18">
        <v>0</v>
      </c>
      <c r="AE85" s="18">
        <v>0</v>
      </c>
      <c r="AF85" s="18">
        <v>0</v>
      </c>
      <c r="AG85" s="18">
        <v>0</v>
      </c>
      <c r="AH85" s="18">
        <v>0</v>
      </c>
      <c r="AI85" s="18">
        <v>149</v>
      </c>
    </row>
    <row r="86" spans="1:35" x14ac:dyDescent="0.2">
      <c r="A86" s="13" t="s">
        <v>591</v>
      </c>
      <c r="B86" s="13" t="s">
        <v>108</v>
      </c>
      <c r="C86" s="14" t="s">
        <v>43</v>
      </c>
      <c r="D86" s="13" t="s">
        <v>129</v>
      </c>
      <c r="E86" s="13" t="s">
        <v>592</v>
      </c>
      <c r="F86" s="13" t="s">
        <v>593</v>
      </c>
      <c r="G86" s="13" t="s">
        <v>594</v>
      </c>
      <c r="H86" s="13" t="s">
        <v>595</v>
      </c>
      <c r="I86" s="13" t="s">
        <v>1093</v>
      </c>
      <c r="J86" s="13" t="s">
        <v>1091</v>
      </c>
      <c r="K86" s="227" t="s">
        <v>2474</v>
      </c>
      <c r="L86" s="13" t="s">
        <v>91</v>
      </c>
      <c r="M86" s="13" t="s">
        <v>130</v>
      </c>
      <c r="N86" s="13" t="s">
        <v>35</v>
      </c>
      <c r="O86" s="13" t="s">
        <v>36</v>
      </c>
      <c r="P86" s="13" t="s">
        <v>44</v>
      </c>
      <c r="Q86" s="13" t="s">
        <v>46</v>
      </c>
      <c r="R86" s="13" t="s">
        <v>45</v>
      </c>
      <c r="S86" s="13" t="s">
        <v>39</v>
      </c>
      <c r="T86" s="15">
        <v>1</v>
      </c>
      <c r="U86" s="228" t="s">
        <v>3785</v>
      </c>
      <c r="V86" s="13" t="s">
        <v>131</v>
      </c>
      <c r="W86" s="16" t="s">
        <v>185</v>
      </c>
      <c r="X86" s="17">
        <v>116.38</v>
      </c>
      <c r="Y86" s="18">
        <v>116.38</v>
      </c>
      <c r="Z86" s="18">
        <v>0</v>
      </c>
      <c r="AA86" s="18">
        <v>0</v>
      </c>
      <c r="AB86" s="18">
        <v>0</v>
      </c>
      <c r="AC86" s="18">
        <v>18.62</v>
      </c>
      <c r="AD86" s="18">
        <v>0</v>
      </c>
      <c r="AE86" s="18">
        <v>0</v>
      </c>
      <c r="AF86" s="18">
        <v>0</v>
      </c>
      <c r="AG86" s="18">
        <v>0</v>
      </c>
      <c r="AH86" s="18">
        <v>0</v>
      </c>
      <c r="AI86" s="18">
        <v>135</v>
      </c>
    </row>
    <row r="87" spans="1:35" x14ac:dyDescent="0.2">
      <c r="A87" s="13" t="s">
        <v>596</v>
      </c>
      <c r="B87" s="13" t="s">
        <v>108</v>
      </c>
      <c r="C87" s="14" t="s">
        <v>43</v>
      </c>
      <c r="D87" s="13" t="s">
        <v>129</v>
      </c>
      <c r="E87" s="13" t="s">
        <v>597</v>
      </c>
      <c r="F87" s="13" t="s">
        <v>598</v>
      </c>
      <c r="G87" s="13" t="s">
        <v>599</v>
      </c>
      <c r="H87" s="13" t="s">
        <v>600</v>
      </c>
      <c r="I87" s="13" t="s">
        <v>1093</v>
      </c>
      <c r="J87" s="13" t="s">
        <v>1091</v>
      </c>
      <c r="K87" s="227" t="s">
        <v>2474</v>
      </c>
      <c r="L87" s="13" t="s">
        <v>91</v>
      </c>
      <c r="M87" s="13" t="s">
        <v>130</v>
      </c>
      <c r="N87" s="13" t="s">
        <v>35</v>
      </c>
      <c r="O87" s="13" t="s">
        <v>36</v>
      </c>
      <c r="P87" s="13" t="s">
        <v>44</v>
      </c>
      <c r="Q87" s="13" t="s">
        <v>46</v>
      </c>
      <c r="R87" s="13" t="s">
        <v>45</v>
      </c>
      <c r="S87" s="13" t="s">
        <v>39</v>
      </c>
      <c r="T87" s="15">
        <v>1</v>
      </c>
      <c r="U87" s="228" t="s">
        <v>3785</v>
      </c>
      <c r="V87" s="13" t="s">
        <v>131</v>
      </c>
      <c r="W87" s="16" t="s">
        <v>112</v>
      </c>
      <c r="X87" s="17">
        <v>270.69</v>
      </c>
      <c r="Y87" s="18">
        <v>270.69</v>
      </c>
      <c r="Z87" s="18">
        <v>0</v>
      </c>
      <c r="AA87" s="18">
        <v>0</v>
      </c>
      <c r="AB87" s="18">
        <v>0</v>
      </c>
      <c r="AC87" s="18">
        <v>43.31</v>
      </c>
      <c r="AD87" s="18">
        <v>0</v>
      </c>
      <c r="AE87" s="18">
        <v>0</v>
      </c>
      <c r="AF87" s="18">
        <v>0</v>
      </c>
      <c r="AG87" s="18">
        <v>0</v>
      </c>
      <c r="AH87" s="18">
        <v>0</v>
      </c>
      <c r="AI87" s="18">
        <v>314</v>
      </c>
    </row>
    <row r="88" spans="1:35" x14ac:dyDescent="0.2">
      <c r="A88" s="13" t="s">
        <v>601</v>
      </c>
      <c r="B88" s="13" t="s">
        <v>108</v>
      </c>
      <c r="C88" s="14" t="s">
        <v>43</v>
      </c>
      <c r="D88" s="13" t="s">
        <v>602</v>
      </c>
      <c r="E88" s="13" t="s">
        <v>603</v>
      </c>
      <c r="F88" s="13" t="s">
        <v>604</v>
      </c>
      <c r="G88" s="13" t="s">
        <v>605</v>
      </c>
      <c r="H88" s="13" t="s">
        <v>606</v>
      </c>
      <c r="I88" s="13" t="s">
        <v>1093</v>
      </c>
      <c r="J88" s="13" t="s">
        <v>1091</v>
      </c>
      <c r="K88" s="227" t="s">
        <v>2474</v>
      </c>
      <c r="L88" s="13" t="s">
        <v>607</v>
      </c>
      <c r="M88" s="13" t="s">
        <v>608</v>
      </c>
      <c r="N88" s="13" t="s">
        <v>35</v>
      </c>
      <c r="O88" s="13" t="s">
        <v>36</v>
      </c>
      <c r="P88" s="13" t="s">
        <v>44</v>
      </c>
      <c r="Q88" s="13" t="s">
        <v>58</v>
      </c>
      <c r="R88" s="13" t="s">
        <v>45</v>
      </c>
      <c r="S88" s="13" t="s">
        <v>39</v>
      </c>
      <c r="T88" s="15">
        <v>1</v>
      </c>
      <c r="U88" s="228" t="s">
        <v>3785</v>
      </c>
      <c r="V88" s="13" t="s">
        <v>609</v>
      </c>
      <c r="W88" s="16" t="s">
        <v>610</v>
      </c>
      <c r="X88" s="17">
        <v>179.32</v>
      </c>
      <c r="Y88" s="18">
        <v>179.32</v>
      </c>
      <c r="Z88" s="18">
        <v>0</v>
      </c>
      <c r="AA88" s="18">
        <v>0</v>
      </c>
      <c r="AB88" s="18">
        <v>0</v>
      </c>
      <c r="AC88" s="18">
        <v>28.69</v>
      </c>
      <c r="AD88" s="18">
        <v>0</v>
      </c>
      <c r="AE88" s="18">
        <v>0</v>
      </c>
      <c r="AF88" s="18">
        <v>0</v>
      </c>
      <c r="AG88" s="18">
        <v>0</v>
      </c>
      <c r="AH88" s="18">
        <v>0</v>
      </c>
      <c r="AI88" s="18">
        <v>208.01</v>
      </c>
    </row>
    <row r="89" spans="1:35" x14ac:dyDescent="0.2">
      <c r="A89" s="13" t="s">
        <v>611</v>
      </c>
      <c r="B89" s="13" t="s">
        <v>108</v>
      </c>
      <c r="C89" s="14" t="s">
        <v>43</v>
      </c>
      <c r="D89" s="13" t="s">
        <v>86</v>
      </c>
      <c r="E89" s="13" t="s">
        <v>612</v>
      </c>
      <c r="F89" s="13" t="s">
        <v>613</v>
      </c>
      <c r="G89" s="13" t="s">
        <v>614</v>
      </c>
      <c r="H89" s="13" t="s">
        <v>615</v>
      </c>
      <c r="I89" s="13" t="s">
        <v>1093</v>
      </c>
      <c r="J89" s="13" t="s">
        <v>1091</v>
      </c>
      <c r="K89" s="227" t="s">
        <v>2475</v>
      </c>
      <c r="L89" s="13" t="s">
        <v>616</v>
      </c>
      <c r="M89" s="13" t="s">
        <v>617</v>
      </c>
      <c r="N89" s="13" t="s">
        <v>35</v>
      </c>
      <c r="O89" s="13" t="s">
        <v>36</v>
      </c>
      <c r="P89" s="13" t="s">
        <v>44</v>
      </c>
      <c r="Q89" s="13" t="s">
        <v>58</v>
      </c>
      <c r="R89" s="13" t="s">
        <v>45</v>
      </c>
      <c r="S89" s="13" t="s">
        <v>39</v>
      </c>
      <c r="T89" s="15">
        <v>1</v>
      </c>
      <c r="U89" s="228" t="s">
        <v>3784</v>
      </c>
      <c r="V89" s="13" t="s">
        <v>618</v>
      </c>
      <c r="W89" s="16" t="s">
        <v>619</v>
      </c>
      <c r="X89" s="17">
        <v>120.69</v>
      </c>
      <c r="Y89" s="18">
        <v>120.69</v>
      </c>
      <c r="Z89" s="18">
        <v>0</v>
      </c>
      <c r="AA89" s="18">
        <v>0</v>
      </c>
      <c r="AB89" s="18">
        <v>0</v>
      </c>
      <c r="AC89" s="18">
        <v>19.309999999999999</v>
      </c>
      <c r="AD89" s="18">
        <v>0</v>
      </c>
      <c r="AE89" s="18">
        <v>0</v>
      </c>
      <c r="AF89" s="18">
        <v>0</v>
      </c>
      <c r="AG89" s="18">
        <v>0</v>
      </c>
      <c r="AH89" s="18">
        <v>0</v>
      </c>
      <c r="AI89" s="18">
        <v>140</v>
      </c>
    </row>
    <row r="90" spans="1:35" x14ac:dyDescent="0.2">
      <c r="A90" s="13" t="s">
        <v>620</v>
      </c>
      <c r="B90" s="13" t="s">
        <v>108</v>
      </c>
      <c r="C90" s="14" t="s">
        <v>43</v>
      </c>
      <c r="D90" s="13" t="s">
        <v>621</v>
      </c>
      <c r="E90" s="13" t="s">
        <v>622</v>
      </c>
      <c r="F90" s="13" t="s">
        <v>623</v>
      </c>
      <c r="G90" s="13" t="s">
        <v>624</v>
      </c>
      <c r="H90" s="13" t="s">
        <v>625</v>
      </c>
      <c r="I90" s="13" t="s">
        <v>1093</v>
      </c>
      <c r="J90" s="13" t="s">
        <v>1091</v>
      </c>
      <c r="K90" s="227" t="s">
        <v>2475</v>
      </c>
      <c r="L90" s="13" t="s">
        <v>626</v>
      </c>
      <c r="M90" s="13" t="s">
        <v>627</v>
      </c>
      <c r="N90" s="13" t="s">
        <v>35</v>
      </c>
      <c r="O90" s="13" t="s">
        <v>36</v>
      </c>
      <c r="P90" s="13" t="s">
        <v>44</v>
      </c>
      <c r="Q90" s="13" t="s">
        <v>58</v>
      </c>
      <c r="R90" s="13" t="s">
        <v>45</v>
      </c>
      <c r="S90" s="13" t="s">
        <v>39</v>
      </c>
      <c r="T90" s="15">
        <v>1</v>
      </c>
      <c r="U90" s="228" t="s">
        <v>3784</v>
      </c>
      <c r="V90" s="13" t="s">
        <v>628</v>
      </c>
      <c r="W90" s="16" t="s">
        <v>629</v>
      </c>
      <c r="X90" s="17">
        <v>588.51</v>
      </c>
      <c r="Y90" s="18">
        <v>555.58000000000004</v>
      </c>
      <c r="Z90" s="18">
        <v>0</v>
      </c>
      <c r="AA90" s="18">
        <v>0</v>
      </c>
      <c r="AB90" s="74">
        <v>23</v>
      </c>
      <c r="AC90" s="18">
        <v>88.89</v>
      </c>
      <c r="AD90" s="18">
        <v>0</v>
      </c>
      <c r="AE90" s="18">
        <v>0</v>
      </c>
      <c r="AF90" s="18">
        <v>0</v>
      </c>
      <c r="AG90" s="18">
        <v>0</v>
      </c>
      <c r="AH90" s="18">
        <v>0</v>
      </c>
      <c r="AI90" s="18">
        <v>667.47</v>
      </c>
    </row>
    <row r="91" spans="1:35" x14ac:dyDescent="0.2">
      <c r="A91" s="13" t="s">
        <v>630</v>
      </c>
      <c r="B91" s="13" t="s">
        <v>108</v>
      </c>
      <c r="C91" s="14" t="s">
        <v>43</v>
      </c>
      <c r="D91" s="13" t="s">
        <v>83</v>
      </c>
      <c r="E91" s="13" t="s">
        <v>631</v>
      </c>
      <c r="F91" s="13" t="s">
        <v>632</v>
      </c>
      <c r="G91" s="13" t="s">
        <v>633</v>
      </c>
      <c r="H91" s="13" t="s">
        <v>634</v>
      </c>
      <c r="I91" s="13" t="s">
        <v>1093</v>
      </c>
      <c r="J91" s="13" t="s">
        <v>1091</v>
      </c>
      <c r="K91" s="227" t="s">
        <v>2475</v>
      </c>
      <c r="L91" s="13" t="s">
        <v>635</v>
      </c>
      <c r="M91" s="13" t="s">
        <v>636</v>
      </c>
      <c r="N91" s="13" t="s">
        <v>35</v>
      </c>
      <c r="O91" s="13" t="s">
        <v>36</v>
      </c>
      <c r="P91" s="13" t="s">
        <v>44</v>
      </c>
      <c r="Q91" s="13" t="s">
        <v>58</v>
      </c>
      <c r="R91" s="13" t="s">
        <v>45</v>
      </c>
      <c r="S91" s="13" t="s">
        <v>39</v>
      </c>
      <c r="T91" s="15">
        <v>1</v>
      </c>
      <c r="U91" s="228" t="s">
        <v>3784</v>
      </c>
      <c r="V91" s="13" t="s">
        <v>637</v>
      </c>
      <c r="W91" s="16" t="s">
        <v>638</v>
      </c>
      <c r="X91" s="17">
        <v>242.02</v>
      </c>
      <c r="Y91" s="18">
        <v>242.02</v>
      </c>
      <c r="Z91" s="18">
        <v>0</v>
      </c>
      <c r="AA91" s="18">
        <v>0</v>
      </c>
      <c r="AB91" s="18">
        <v>0</v>
      </c>
      <c r="AC91" s="18">
        <v>38.72</v>
      </c>
      <c r="AD91" s="18">
        <v>0</v>
      </c>
      <c r="AE91" s="18">
        <v>0</v>
      </c>
      <c r="AF91" s="18">
        <v>0</v>
      </c>
      <c r="AG91" s="18">
        <v>0</v>
      </c>
      <c r="AH91" s="18">
        <v>0</v>
      </c>
      <c r="AI91" s="18">
        <v>280.74</v>
      </c>
    </row>
    <row r="92" spans="1:35" x14ac:dyDescent="0.2">
      <c r="A92" s="13" t="s">
        <v>639</v>
      </c>
      <c r="B92" s="13" t="s">
        <v>108</v>
      </c>
      <c r="C92" s="14" t="s">
        <v>43</v>
      </c>
      <c r="D92" s="13" t="s">
        <v>147</v>
      </c>
      <c r="E92" s="13" t="s">
        <v>640</v>
      </c>
      <c r="F92" s="13" t="s">
        <v>641</v>
      </c>
      <c r="G92" s="13" t="s">
        <v>642</v>
      </c>
      <c r="H92" s="13" t="s">
        <v>643</v>
      </c>
      <c r="I92" s="13" t="s">
        <v>1093</v>
      </c>
      <c r="J92" s="13" t="s">
        <v>1091</v>
      </c>
      <c r="K92" s="227" t="s">
        <v>2474</v>
      </c>
      <c r="L92" s="13" t="s">
        <v>63</v>
      </c>
      <c r="M92" s="13" t="s">
        <v>115</v>
      </c>
      <c r="N92" s="13" t="s">
        <v>35</v>
      </c>
      <c r="O92" s="13" t="s">
        <v>36</v>
      </c>
      <c r="P92" s="13" t="s">
        <v>44</v>
      </c>
      <c r="Q92" s="13" t="s">
        <v>56</v>
      </c>
      <c r="R92" s="13" t="s">
        <v>45</v>
      </c>
      <c r="S92" s="13" t="s">
        <v>39</v>
      </c>
      <c r="T92" s="15">
        <v>1</v>
      </c>
      <c r="U92" s="228" t="s">
        <v>3785</v>
      </c>
      <c r="V92" s="13" t="s">
        <v>644</v>
      </c>
      <c r="W92" s="16" t="s">
        <v>645</v>
      </c>
      <c r="X92" s="17">
        <v>437.5</v>
      </c>
      <c r="Y92" s="18">
        <v>437.5</v>
      </c>
      <c r="Z92" s="18">
        <v>0</v>
      </c>
      <c r="AA92" s="18">
        <v>0</v>
      </c>
      <c r="AB92" s="18">
        <v>0</v>
      </c>
      <c r="AC92" s="18">
        <v>70</v>
      </c>
      <c r="AD92" s="18">
        <v>0</v>
      </c>
      <c r="AE92" s="18">
        <v>0</v>
      </c>
      <c r="AF92" s="18">
        <v>0</v>
      </c>
      <c r="AG92" s="18">
        <v>0</v>
      </c>
      <c r="AH92" s="18">
        <v>0</v>
      </c>
      <c r="AI92" s="18">
        <v>507.5</v>
      </c>
    </row>
    <row r="93" spans="1:35" x14ac:dyDescent="0.2">
      <c r="A93" s="13" t="s">
        <v>646</v>
      </c>
      <c r="B93" s="13" t="s">
        <v>108</v>
      </c>
      <c r="C93" s="14" t="s">
        <v>43</v>
      </c>
      <c r="D93" s="13" t="s">
        <v>647</v>
      </c>
      <c r="E93" s="13" t="s">
        <v>648</v>
      </c>
      <c r="F93" s="13" t="s">
        <v>649</v>
      </c>
      <c r="G93" s="13" t="s">
        <v>650</v>
      </c>
      <c r="H93" s="13" t="s">
        <v>651</v>
      </c>
      <c r="I93" s="13" t="s">
        <v>1093</v>
      </c>
      <c r="J93" s="13" t="s">
        <v>1091</v>
      </c>
      <c r="K93" s="227" t="s">
        <v>2474</v>
      </c>
      <c r="L93" s="13" t="s">
        <v>63</v>
      </c>
      <c r="M93" s="13" t="s">
        <v>115</v>
      </c>
      <c r="N93" s="13" t="s">
        <v>35</v>
      </c>
      <c r="O93" s="13" t="s">
        <v>36</v>
      </c>
      <c r="P93" s="13" t="s">
        <v>44</v>
      </c>
      <c r="Q93" s="13" t="s">
        <v>46</v>
      </c>
      <c r="R93" s="13" t="s">
        <v>45</v>
      </c>
      <c r="S93" s="13" t="s">
        <v>39</v>
      </c>
      <c r="T93" s="15">
        <v>1</v>
      </c>
      <c r="U93" s="228" t="s">
        <v>3785</v>
      </c>
      <c r="V93" s="13" t="s">
        <v>652</v>
      </c>
      <c r="W93" s="16" t="s">
        <v>653</v>
      </c>
      <c r="X93" s="17">
        <v>953.91</v>
      </c>
      <c r="Y93" s="18">
        <v>738.36</v>
      </c>
      <c r="Z93" s="18">
        <v>0</v>
      </c>
      <c r="AA93" s="18">
        <v>0</v>
      </c>
      <c r="AB93" s="74">
        <v>178</v>
      </c>
      <c r="AC93" s="18">
        <v>118.14</v>
      </c>
      <c r="AD93" s="18">
        <v>0</v>
      </c>
      <c r="AE93" s="18">
        <v>0</v>
      </c>
      <c r="AF93" s="18">
        <v>0</v>
      </c>
      <c r="AG93" s="18">
        <v>0</v>
      </c>
      <c r="AH93" s="18">
        <v>0</v>
      </c>
      <c r="AI93" s="18">
        <v>1034.5</v>
      </c>
    </row>
    <row r="94" spans="1:35" x14ac:dyDescent="0.2">
      <c r="A94" s="13" t="s">
        <v>654</v>
      </c>
      <c r="B94" s="13" t="s">
        <v>108</v>
      </c>
      <c r="C94" s="14" t="s">
        <v>43</v>
      </c>
      <c r="D94" s="13" t="s">
        <v>140</v>
      </c>
      <c r="E94" s="13" t="s">
        <v>655</v>
      </c>
      <c r="F94" s="13" t="s">
        <v>656</v>
      </c>
      <c r="G94" s="13" t="s">
        <v>657</v>
      </c>
      <c r="H94" s="13" t="s">
        <v>658</v>
      </c>
      <c r="I94" s="13" t="s">
        <v>1093</v>
      </c>
      <c r="J94" s="13" t="s">
        <v>1091</v>
      </c>
      <c r="K94" s="227" t="s">
        <v>2474</v>
      </c>
      <c r="L94" s="13" t="s">
        <v>63</v>
      </c>
      <c r="M94" s="13" t="s">
        <v>115</v>
      </c>
      <c r="N94" s="13" t="s">
        <v>35</v>
      </c>
      <c r="O94" s="13" t="s">
        <v>36</v>
      </c>
      <c r="P94" s="13" t="s">
        <v>44</v>
      </c>
      <c r="Q94" s="13" t="s">
        <v>56</v>
      </c>
      <c r="R94" s="13" t="s">
        <v>45</v>
      </c>
      <c r="S94" s="13" t="s">
        <v>39</v>
      </c>
      <c r="T94" s="15">
        <v>1</v>
      </c>
      <c r="U94" s="228" t="s">
        <v>3785</v>
      </c>
      <c r="V94" s="13" t="s">
        <v>659</v>
      </c>
      <c r="W94" s="16" t="s">
        <v>660</v>
      </c>
      <c r="X94" s="17">
        <v>2664.81</v>
      </c>
      <c r="Y94" s="18">
        <v>742.01</v>
      </c>
      <c r="Z94" s="18">
        <v>0</v>
      </c>
      <c r="AA94" s="18">
        <v>0</v>
      </c>
      <c r="AB94" s="74">
        <v>1616</v>
      </c>
      <c r="AC94" s="18">
        <v>118.71</v>
      </c>
      <c r="AD94" s="18">
        <v>0</v>
      </c>
      <c r="AE94" s="18">
        <v>0</v>
      </c>
      <c r="AF94" s="18">
        <v>0</v>
      </c>
      <c r="AG94" s="18">
        <v>0</v>
      </c>
      <c r="AH94" s="18">
        <v>0</v>
      </c>
      <c r="AI94" s="18">
        <v>2476.7199999999998</v>
      </c>
    </row>
    <row r="95" spans="1:35" x14ac:dyDescent="0.2">
      <c r="A95" s="13" t="s">
        <v>661</v>
      </c>
      <c r="B95" s="13" t="s">
        <v>108</v>
      </c>
      <c r="C95" s="14" t="s">
        <v>43</v>
      </c>
      <c r="D95" s="13" t="s">
        <v>139</v>
      </c>
      <c r="E95" s="13" t="s">
        <v>662</v>
      </c>
      <c r="F95" s="13" t="s">
        <v>663</v>
      </c>
      <c r="G95" s="13" t="s">
        <v>664</v>
      </c>
      <c r="H95" s="13" t="s">
        <v>665</v>
      </c>
      <c r="I95" s="13" t="s">
        <v>1093</v>
      </c>
      <c r="J95" s="13" t="s">
        <v>1091</v>
      </c>
      <c r="K95" s="227" t="s">
        <v>2474</v>
      </c>
      <c r="L95" s="13" t="s">
        <v>63</v>
      </c>
      <c r="M95" s="13" t="s">
        <v>115</v>
      </c>
      <c r="N95" s="13" t="s">
        <v>35</v>
      </c>
      <c r="O95" s="13" t="s">
        <v>36</v>
      </c>
      <c r="P95" s="13" t="s">
        <v>44</v>
      </c>
      <c r="Q95" s="13" t="s">
        <v>56</v>
      </c>
      <c r="R95" s="13" t="s">
        <v>45</v>
      </c>
      <c r="S95" s="13" t="s">
        <v>39</v>
      </c>
      <c r="T95" s="15">
        <v>1</v>
      </c>
      <c r="U95" s="228" t="s">
        <v>3785</v>
      </c>
      <c r="V95" s="13" t="s">
        <v>666</v>
      </c>
      <c r="W95" s="16" t="s">
        <v>667</v>
      </c>
      <c r="X95" s="17">
        <v>2441.61</v>
      </c>
      <c r="Y95" s="18">
        <v>339.25</v>
      </c>
      <c r="Z95" s="18">
        <v>0</v>
      </c>
      <c r="AA95" s="18">
        <v>0</v>
      </c>
      <c r="AB95" s="74">
        <v>2016.36</v>
      </c>
      <c r="AC95" s="18">
        <v>54.28</v>
      </c>
      <c r="AD95" s="18">
        <v>0</v>
      </c>
      <c r="AE95" s="18">
        <v>0</v>
      </c>
      <c r="AF95" s="18">
        <v>0</v>
      </c>
      <c r="AG95" s="18">
        <v>0</v>
      </c>
      <c r="AH95" s="18">
        <v>0</v>
      </c>
      <c r="AI95" s="18">
        <v>2409.8900000000003</v>
      </c>
    </row>
    <row r="96" spans="1:35" x14ac:dyDescent="0.2">
      <c r="A96" s="13" t="s">
        <v>668</v>
      </c>
      <c r="B96" s="13" t="s">
        <v>108</v>
      </c>
      <c r="C96" s="14" t="s">
        <v>43</v>
      </c>
      <c r="D96" s="13" t="s">
        <v>126</v>
      </c>
      <c r="E96" s="13" t="s">
        <v>669</v>
      </c>
      <c r="F96" s="13" t="s">
        <v>670</v>
      </c>
      <c r="G96" s="13" t="s">
        <v>671</v>
      </c>
      <c r="H96" s="13" t="s">
        <v>672</v>
      </c>
      <c r="I96" s="13" t="s">
        <v>1093</v>
      </c>
      <c r="J96" s="13" t="s">
        <v>1091</v>
      </c>
      <c r="K96" s="227" t="s">
        <v>2474</v>
      </c>
      <c r="L96" s="13" t="s">
        <v>63</v>
      </c>
      <c r="M96" s="13" t="s">
        <v>115</v>
      </c>
      <c r="N96" s="13" t="s">
        <v>35</v>
      </c>
      <c r="O96" s="13" t="s">
        <v>36</v>
      </c>
      <c r="P96" s="13" t="s">
        <v>44</v>
      </c>
      <c r="Q96" s="13" t="s">
        <v>56</v>
      </c>
      <c r="R96" s="13" t="s">
        <v>45</v>
      </c>
      <c r="S96" s="13" t="s">
        <v>39</v>
      </c>
      <c r="T96" s="15">
        <v>1</v>
      </c>
      <c r="U96" s="228" t="s">
        <v>3785</v>
      </c>
      <c r="V96" s="13" t="s">
        <v>673</v>
      </c>
      <c r="W96" s="16" t="s">
        <v>674</v>
      </c>
      <c r="X96" s="17">
        <v>622.41</v>
      </c>
      <c r="Y96" s="18">
        <v>622.41</v>
      </c>
      <c r="Z96" s="18">
        <v>0</v>
      </c>
      <c r="AA96" s="18">
        <v>0</v>
      </c>
      <c r="AB96" s="18">
        <v>0</v>
      </c>
      <c r="AC96" s="18">
        <v>99.59</v>
      </c>
      <c r="AD96" s="18">
        <v>0</v>
      </c>
      <c r="AE96" s="18">
        <v>0</v>
      </c>
      <c r="AF96" s="18">
        <v>0</v>
      </c>
      <c r="AG96" s="18">
        <v>0</v>
      </c>
      <c r="AH96" s="18">
        <v>0</v>
      </c>
      <c r="AI96" s="18">
        <v>722</v>
      </c>
    </row>
    <row r="97" spans="1:35" x14ac:dyDescent="0.2">
      <c r="A97" s="13" t="s">
        <v>675</v>
      </c>
      <c r="B97" s="13" t="s">
        <v>108</v>
      </c>
      <c r="C97" s="14" t="s">
        <v>43</v>
      </c>
      <c r="D97" s="13" t="s">
        <v>676</v>
      </c>
      <c r="E97" s="13" t="s">
        <v>677</v>
      </c>
      <c r="F97" s="13" t="s">
        <v>678</v>
      </c>
      <c r="G97" s="13" t="s">
        <v>679</v>
      </c>
      <c r="H97" s="13" t="s">
        <v>680</v>
      </c>
      <c r="I97" s="13" t="s">
        <v>1093</v>
      </c>
      <c r="J97" s="13" t="s">
        <v>1091</v>
      </c>
      <c r="K97" s="227" t="s">
        <v>2474</v>
      </c>
      <c r="L97" s="13" t="s">
        <v>681</v>
      </c>
      <c r="M97" s="13" t="s">
        <v>682</v>
      </c>
      <c r="N97" s="13" t="s">
        <v>35</v>
      </c>
      <c r="O97" s="13" t="s">
        <v>36</v>
      </c>
      <c r="P97" s="13" t="s">
        <v>44</v>
      </c>
      <c r="Q97" s="13" t="s">
        <v>56</v>
      </c>
      <c r="R97" s="13" t="s">
        <v>45</v>
      </c>
      <c r="S97" s="13" t="s">
        <v>39</v>
      </c>
      <c r="T97" s="15">
        <v>1</v>
      </c>
      <c r="U97" s="228" t="s">
        <v>3785</v>
      </c>
      <c r="V97" s="13" t="s">
        <v>683</v>
      </c>
      <c r="W97" s="16" t="s">
        <v>684</v>
      </c>
      <c r="X97" s="17">
        <v>928.8</v>
      </c>
      <c r="Y97" s="18">
        <v>928.8</v>
      </c>
      <c r="Z97" s="18">
        <v>0</v>
      </c>
      <c r="AA97" s="18">
        <v>0</v>
      </c>
      <c r="AB97" s="18">
        <v>0</v>
      </c>
      <c r="AC97" s="18">
        <v>148.80000000000001</v>
      </c>
      <c r="AD97" s="18">
        <v>0</v>
      </c>
      <c r="AE97" s="18">
        <v>0</v>
      </c>
      <c r="AF97" s="18">
        <v>0</v>
      </c>
      <c r="AG97" s="18">
        <v>0</v>
      </c>
      <c r="AH97" s="18">
        <v>0</v>
      </c>
      <c r="AI97" s="18">
        <v>1077.5999999999999</v>
      </c>
    </row>
    <row r="98" spans="1:35" x14ac:dyDescent="0.2">
      <c r="A98" s="13" t="s">
        <v>685</v>
      </c>
      <c r="B98" s="13" t="s">
        <v>108</v>
      </c>
      <c r="C98" s="14" t="s">
        <v>43</v>
      </c>
      <c r="D98" s="13" t="s">
        <v>686</v>
      </c>
      <c r="E98" s="13" t="s">
        <v>687</v>
      </c>
      <c r="F98" s="13" t="s">
        <v>688</v>
      </c>
      <c r="G98" s="13" t="s">
        <v>689</v>
      </c>
      <c r="H98" s="13" t="s">
        <v>690</v>
      </c>
      <c r="I98" s="13" t="s">
        <v>1093</v>
      </c>
      <c r="J98" s="13" t="s">
        <v>1091</v>
      </c>
      <c r="K98" s="227" t="s">
        <v>2475</v>
      </c>
      <c r="L98" s="13" t="s">
        <v>691</v>
      </c>
      <c r="M98" s="13" t="s">
        <v>692</v>
      </c>
      <c r="N98" s="13" t="s">
        <v>35</v>
      </c>
      <c r="O98" s="13" t="s">
        <v>36</v>
      </c>
      <c r="P98" s="13" t="s">
        <v>44</v>
      </c>
      <c r="Q98" s="13" t="s">
        <v>56</v>
      </c>
      <c r="R98" s="13" t="s">
        <v>45</v>
      </c>
      <c r="S98" s="13" t="s">
        <v>39</v>
      </c>
      <c r="T98" s="15">
        <v>1</v>
      </c>
      <c r="U98" s="228" t="s">
        <v>3785</v>
      </c>
      <c r="V98" s="13" t="s">
        <v>693</v>
      </c>
      <c r="W98" s="16" t="s">
        <v>694</v>
      </c>
      <c r="X98" s="17">
        <v>346.19</v>
      </c>
      <c r="Y98" s="18">
        <v>336.31</v>
      </c>
      <c r="Z98" s="18">
        <v>0</v>
      </c>
      <c r="AA98" s="18">
        <v>0</v>
      </c>
      <c r="AB98" s="74">
        <v>9.8799999999999955</v>
      </c>
      <c r="AC98" s="18">
        <v>53.81</v>
      </c>
      <c r="AD98" s="18">
        <v>0</v>
      </c>
      <c r="AE98" s="18">
        <v>0</v>
      </c>
      <c r="AF98" s="18">
        <v>0</v>
      </c>
      <c r="AG98" s="18">
        <v>0</v>
      </c>
      <c r="AH98" s="18">
        <v>0</v>
      </c>
      <c r="AI98" s="18">
        <v>400</v>
      </c>
    </row>
    <row r="99" spans="1:35" x14ac:dyDescent="0.2">
      <c r="A99" s="13" t="s">
        <v>695</v>
      </c>
      <c r="B99" s="13" t="s">
        <v>108</v>
      </c>
      <c r="C99" s="14" t="s">
        <v>43</v>
      </c>
      <c r="D99" s="13" t="s">
        <v>95</v>
      </c>
      <c r="E99" s="13" t="s">
        <v>696</v>
      </c>
      <c r="F99" s="13" t="s">
        <v>697</v>
      </c>
      <c r="G99" s="13" t="s">
        <v>698</v>
      </c>
      <c r="H99" s="13" t="s">
        <v>699</v>
      </c>
      <c r="I99" s="13" t="s">
        <v>1093</v>
      </c>
      <c r="J99" s="13" t="s">
        <v>1091</v>
      </c>
      <c r="K99" s="227" t="s">
        <v>2474</v>
      </c>
      <c r="L99" s="13" t="s">
        <v>96</v>
      </c>
      <c r="M99" s="13" t="s">
        <v>120</v>
      </c>
      <c r="N99" s="13" t="s">
        <v>35</v>
      </c>
      <c r="O99" s="13" t="s">
        <v>36</v>
      </c>
      <c r="P99" s="13" t="s">
        <v>44</v>
      </c>
      <c r="Q99" s="13" t="s">
        <v>46</v>
      </c>
      <c r="R99" s="13" t="s">
        <v>45</v>
      </c>
      <c r="S99" s="13" t="s">
        <v>39</v>
      </c>
      <c r="T99" s="15">
        <v>1</v>
      </c>
      <c r="U99" s="228" t="s">
        <v>3785</v>
      </c>
      <c r="V99" s="13" t="s">
        <v>700</v>
      </c>
      <c r="W99" s="16" t="s">
        <v>701</v>
      </c>
      <c r="X99" s="17">
        <v>469.35</v>
      </c>
      <c r="Y99" s="18">
        <v>157.5</v>
      </c>
      <c r="Z99" s="18">
        <v>0</v>
      </c>
      <c r="AA99" s="18">
        <v>0</v>
      </c>
      <c r="AB99" s="74">
        <v>284.05</v>
      </c>
      <c r="AC99" s="18">
        <v>25.2</v>
      </c>
      <c r="AD99" s="18">
        <v>0</v>
      </c>
      <c r="AE99" s="18">
        <v>0</v>
      </c>
      <c r="AF99" s="18">
        <v>0</v>
      </c>
      <c r="AG99" s="18">
        <v>0</v>
      </c>
      <c r="AH99" s="18">
        <v>0</v>
      </c>
      <c r="AI99" s="18">
        <v>466.75</v>
      </c>
    </row>
    <row r="100" spans="1:35" x14ac:dyDescent="0.2">
      <c r="A100" s="13" t="s">
        <v>702</v>
      </c>
      <c r="B100" s="13" t="s">
        <v>108</v>
      </c>
      <c r="C100" s="14" t="s">
        <v>43</v>
      </c>
      <c r="D100" s="13" t="s">
        <v>95</v>
      </c>
      <c r="E100" s="13" t="s">
        <v>703</v>
      </c>
      <c r="F100" s="13" t="s">
        <v>704</v>
      </c>
      <c r="G100" s="13" t="s">
        <v>705</v>
      </c>
      <c r="H100" s="13" t="s">
        <v>706</v>
      </c>
      <c r="I100" s="13" t="s">
        <v>1093</v>
      </c>
      <c r="J100" s="13" t="s">
        <v>1091</v>
      </c>
      <c r="K100" s="227" t="s">
        <v>2474</v>
      </c>
      <c r="L100" s="13" t="s">
        <v>96</v>
      </c>
      <c r="M100" s="13" t="s">
        <v>120</v>
      </c>
      <c r="N100" s="13" t="s">
        <v>35</v>
      </c>
      <c r="O100" s="13" t="s">
        <v>36</v>
      </c>
      <c r="P100" s="13" t="s">
        <v>44</v>
      </c>
      <c r="Q100" s="13" t="s">
        <v>58</v>
      </c>
      <c r="R100" s="13" t="s">
        <v>45</v>
      </c>
      <c r="S100" s="13" t="s">
        <v>39</v>
      </c>
      <c r="T100" s="15">
        <v>1</v>
      </c>
      <c r="U100" s="228" t="s">
        <v>3785</v>
      </c>
      <c r="V100" s="13" t="s">
        <v>707</v>
      </c>
      <c r="W100" s="16" t="s">
        <v>104</v>
      </c>
      <c r="X100" s="17">
        <v>8.6199999999999992</v>
      </c>
      <c r="Y100" s="18">
        <v>8.6199999999999992</v>
      </c>
      <c r="Z100" s="18">
        <v>0</v>
      </c>
      <c r="AA100" s="18">
        <v>0</v>
      </c>
      <c r="AB100" s="18">
        <v>0</v>
      </c>
      <c r="AC100" s="18">
        <v>1.38</v>
      </c>
      <c r="AD100" s="18">
        <v>0</v>
      </c>
      <c r="AE100" s="18">
        <v>0</v>
      </c>
      <c r="AF100" s="18">
        <v>0</v>
      </c>
      <c r="AG100" s="18">
        <v>0</v>
      </c>
      <c r="AH100" s="18">
        <v>0</v>
      </c>
      <c r="AI100" s="18">
        <v>10</v>
      </c>
    </row>
    <row r="101" spans="1:35" x14ac:dyDescent="0.2">
      <c r="A101" s="13" t="s">
        <v>708</v>
      </c>
      <c r="B101" s="13" t="s">
        <v>108</v>
      </c>
      <c r="C101" s="14" t="s">
        <v>43</v>
      </c>
      <c r="D101" s="13" t="s">
        <v>132</v>
      </c>
      <c r="E101" s="13" t="s">
        <v>709</v>
      </c>
      <c r="F101" s="13" t="s">
        <v>710</v>
      </c>
      <c r="G101" s="13" t="s">
        <v>711</v>
      </c>
      <c r="H101" s="13" t="s">
        <v>712</v>
      </c>
      <c r="I101" s="13" t="s">
        <v>1093</v>
      </c>
      <c r="J101" s="13" t="s">
        <v>1091</v>
      </c>
      <c r="K101" s="227" t="s">
        <v>2475</v>
      </c>
      <c r="L101" s="13" t="s">
        <v>133</v>
      </c>
      <c r="M101" s="13" t="s">
        <v>134</v>
      </c>
      <c r="N101" s="13" t="s">
        <v>35</v>
      </c>
      <c r="O101" s="13" t="s">
        <v>36</v>
      </c>
      <c r="P101" s="13" t="s">
        <v>51</v>
      </c>
      <c r="Q101" s="13" t="s">
        <v>52</v>
      </c>
      <c r="R101" s="13" t="s">
        <v>45</v>
      </c>
      <c r="S101" s="13" t="s">
        <v>39</v>
      </c>
      <c r="T101" s="15">
        <v>1</v>
      </c>
      <c r="U101" s="228" t="s">
        <v>3784</v>
      </c>
      <c r="V101" s="13" t="s">
        <v>713</v>
      </c>
      <c r="W101" s="16" t="s">
        <v>714</v>
      </c>
      <c r="X101" s="17">
        <v>4401.72</v>
      </c>
      <c r="Y101" s="18">
        <v>3521.37</v>
      </c>
      <c r="Z101" s="18">
        <v>0</v>
      </c>
      <c r="AA101" s="18">
        <v>0</v>
      </c>
      <c r="AB101" s="18">
        <v>0</v>
      </c>
      <c r="AC101" s="18">
        <v>563.42999999999995</v>
      </c>
      <c r="AD101" s="18">
        <v>0</v>
      </c>
      <c r="AE101" s="18">
        <v>0</v>
      </c>
      <c r="AF101" s="18">
        <v>0</v>
      </c>
      <c r="AG101" s="18">
        <v>0</v>
      </c>
      <c r="AH101" s="18">
        <v>0</v>
      </c>
      <c r="AI101" s="18">
        <v>4084.8</v>
      </c>
    </row>
    <row r="102" spans="1:35" x14ac:dyDescent="0.2">
      <c r="A102" s="13" t="s">
        <v>715</v>
      </c>
      <c r="B102" s="13" t="s">
        <v>108</v>
      </c>
      <c r="C102" s="14" t="s">
        <v>43</v>
      </c>
      <c r="D102" s="13" t="s">
        <v>132</v>
      </c>
      <c r="E102" s="13" t="s">
        <v>716</v>
      </c>
      <c r="F102" s="13" t="s">
        <v>717</v>
      </c>
      <c r="G102" s="13" t="s">
        <v>718</v>
      </c>
      <c r="H102" s="13" t="s">
        <v>719</v>
      </c>
      <c r="I102" s="13" t="s">
        <v>1093</v>
      </c>
      <c r="J102" s="13" t="s">
        <v>1091</v>
      </c>
      <c r="K102" s="227" t="s">
        <v>2475</v>
      </c>
      <c r="L102" s="13" t="s">
        <v>133</v>
      </c>
      <c r="M102" s="13" t="s">
        <v>134</v>
      </c>
      <c r="N102" s="13" t="s">
        <v>35</v>
      </c>
      <c r="O102" s="13" t="s">
        <v>36</v>
      </c>
      <c r="P102" s="13" t="s">
        <v>51</v>
      </c>
      <c r="Q102" s="13" t="s">
        <v>52</v>
      </c>
      <c r="R102" s="13" t="s">
        <v>45</v>
      </c>
      <c r="S102" s="13" t="s">
        <v>39</v>
      </c>
      <c r="T102" s="15">
        <v>1</v>
      </c>
      <c r="U102" s="228" t="s">
        <v>3784</v>
      </c>
      <c r="V102" s="13" t="s">
        <v>720</v>
      </c>
      <c r="W102" s="16" t="s">
        <v>721</v>
      </c>
      <c r="X102" s="17">
        <v>1348.27</v>
      </c>
      <c r="Y102" s="18">
        <v>914.28</v>
      </c>
      <c r="Z102" s="18">
        <v>0</v>
      </c>
      <c r="AA102" s="18">
        <v>0</v>
      </c>
      <c r="AB102" s="18">
        <v>0</v>
      </c>
      <c r="AC102" s="18">
        <v>146.29</v>
      </c>
      <c r="AD102" s="18">
        <v>0</v>
      </c>
      <c r="AE102" s="18">
        <v>0</v>
      </c>
      <c r="AF102" s="18">
        <v>0</v>
      </c>
      <c r="AG102" s="18">
        <v>0</v>
      </c>
      <c r="AH102" s="18">
        <v>0</v>
      </c>
      <c r="AI102" s="18">
        <v>1060.57</v>
      </c>
    </row>
    <row r="103" spans="1:35" x14ac:dyDescent="0.2">
      <c r="A103" s="13" t="s">
        <v>722</v>
      </c>
      <c r="B103" s="13" t="s">
        <v>108</v>
      </c>
      <c r="C103" s="14" t="s">
        <v>43</v>
      </c>
      <c r="D103" s="13" t="s">
        <v>132</v>
      </c>
      <c r="E103" s="13" t="s">
        <v>723</v>
      </c>
      <c r="F103" s="13" t="s">
        <v>724</v>
      </c>
      <c r="G103" s="13" t="s">
        <v>725</v>
      </c>
      <c r="H103" s="13" t="s">
        <v>726</v>
      </c>
      <c r="I103" s="13" t="s">
        <v>1093</v>
      </c>
      <c r="J103" s="13" t="s">
        <v>1091</v>
      </c>
      <c r="K103" s="227" t="s">
        <v>2474</v>
      </c>
      <c r="L103" s="13" t="s">
        <v>133</v>
      </c>
      <c r="M103" s="13" t="s">
        <v>134</v>
      </c>
      <c r="N103" s="13" t="s">
        <v>35</v>
      </c>
      <c r="O103" s="13" t="s">
        <v>36</v>
      </c>
      <c r="P103" s="13" t="s">
        <v>44</v>
      </c>
      <c r="Q103" s="13" t="s">
        <v>56</v>
      </c>
      <c r="R103" s="13" t="s">
        <v>45</v>
      </c>
      <c r="S103" s="13" t="s">
        <v>39</v>
      </c>
      <c r="T103" s="15">
        <v>1</v>
      </c>
      <c r="U103" s="228" t="s">
        <v>3785</v>
      </c>
      <c r="V103" s="13" t="s">
        <v>727</v>
      </c>
      <c r="W103" s="16" t="s">
        <v>728</v>
      </c>
      <c r="X103" s="17">
        <v>1464.66</v>
      </c>
      <c r="Y103" s="18">
        <v>1318.19</v>
      </c>
      <c r="Z103" s="18">
        <v>0</v>
      </c>
      <c r="AA103" s="18">
        <v>0</v>
      </c>
      <c r="AB103" s="18">
        <v>0</v>
      </c>
      <c r="AC103" s="18">
        <v>210.91</v>
      </c>
      <c r="AD103" s="18">
        <v>0</v>
      </c>
      <c r="AE103" s="18">
        <v>0</v>
      </c>
      <c r="AF103" s="18">
        <v>0</v>
      </c>
      <c r="AG103" s="18">
        <v>0</v>
      </c>
      <c r="AH103" s="18">
        <v>0</v>
      </c>
      <c r="AI103" s="18">
        <v>1529.1000000000001</v>
      </c>
    </row>
    <row r="104" spans="1:35" x14ac:dyDescent="0.2">
      <c r="A104" s="13" t="s">
        <v>729</v>
      </c>
      <c r="B104" s="13" t="s">
        <v>108</v>
      </c>
      <c r="C104" s="14" t="s">
        <v>43</v>
      </c>
      <c r="D104" s="13" t="s">
        <v>132</v>
      </c>
      <c r="E104" s="13" t="s">
        <v>730</v>
      </c>
      <c r="F104" s="13" t="s">
        <v>731</v>
      </c>
      <c r="G104" s="13" t="s">
        <v>732</v>
      </c>
      <c r="H104" s="13" t="s">
        <v>733</v>
      </c>
      <c r="I104" s="13" t="s">
        <v>1093</v>
      </c>
      <c r="J104" s="13" t="s">
        <v>1091</v>
      </c>
      <c r="K104" s="227" t="s">
        <v>2474</v>
      </c>
      <c r="L104" s="13" t="s">
        <v>133</v>
      </c>
      <c r="M104" s="13" t="s">
        <v>134</v>
      </c>
      <c r="N104" s="13" t="s">
        <v>35</v>
      </c>
      <c r="O104" s="13" t="s">
        <v>36</v>
      </c>
      <c r="P104" s="13" t="s">
        <v>51</v>
      </c>
      <c r="Q104" s="13" t="s">
        <v>52</v>
      </c>
      <c r="R104" s="13" t="s">
        <v>45</v>
      </c>
      <c r="S104" s="13" t="s">
        <v>39</v>
      </c>
      <c r="T104" s="15">
        <v>1</v>
      </c>
      <c r="U104" s="228" t="s">
        <v>3785</v>
      </c>
      <c r="V104" s="13" t="s">
        <v>734</v>
      </c>
      <c r="W104" s="16" t="s">
        <v>98</v>
      </c>
      <c r="X104" s="17">
        <v>473.28</v>
      </c>
      <c r="Y104" s="18">
        <v>473.28</v>
      </c>
      <c r="Z104" s="18">
        <v>0</v>
      </c>
      <c r="AA104" s="18">
        <v>0</v>
      </c>
      <c r="AB104" s="18">
        <v>0</v>
      </c>
      <c r="AC104" s="18">
        <v>75.72</v>
      </c>
      <c r="AD104" s="18">
        <v>0</v>
      </c>
      <c r="AE104" s="18">
        <v>0</v>
      </c>
      <c r="AF104" s="18">
        <v>0</v>
      </c>
      <c r="AG104" s="18">
        <v>0</v>
      </c>
      <c r="AH104" s="18">
        <v>0</v>
      </c>
      <c r="AI104" s="18">
        <v>549</v>
      </c>
    </row>
    <row r="105" spans="1:35" x14ac:dyDescent="0.2">
      <c r="A105" s="13" t="s">
        <v>735</v>
      </c>
      <c r="B105" s="13" t="s">
        <v>108</v>
      </c>
      <c r="C105" s="14" t="s">
        <v>43</v>
      </c>
      <c r="D105" s="13" t="s">
        <v>736</v>
      </c>
      <c r="E105" s="13" t="s">
        <v>737</v>
      </c>
      <c r="F105" s="13" t="s">
        <v>738</v>
      </c>
      <c r="G105" s="13" t="s">
        <v>739</v>
      </c>
      <c r="H105" s="13" t="s">
        <v>740</v>
      </c>
      <c r="I105" s="13" t="s">
        <v>1093</v>
      </c>
      <c r="J105" s="13" t="s">
        <v>1091</v>
      </c>
      <c r="K105" s="227" t="s">
        <v>2475</v>
      </c>
      <c r="L105" s="13" t="s">
        <v>741</v>
      </c>
      <c r="M105" s="13" t="s">
        <v>742</v>
      </c>
      <c r="N105" s="13" t="s">
        <v>35</v>
      </c>
      <c r="O105" s="13" t="s">
        <v>36</v>
      </c>
      <c r="P105" s="13" t="s">
        <v>44</v>
      </c>
      <c r="Q105" s="13" t="s">
        <v>58</v>
      </c>
      <c r="R105" s="13" t="s">
        <v>45</v>
      </c>
      <c r="S105" s="13" t="s">
        <v>39</v>
      </c>
      <c r="T105" s="15">
        <v>1</v>
      </c>
      <c r="U105" s="228" t="s">
        <v>3784</v>
      </c>
      <c r="V105" s="13" t="s">
        <v>743</v>
      </c>
      <c r="W105" s="16" t="s">
        <v>744</v>
      </c>
      <c r="X105" s="17">
        <v>383.53</v>
      </c>
      <c r="Y105" s="18">
        <v>383.53</v>
      </c>
      <c r="Z105" s="18">
        <v>0</v>
      </c>
      <c r="AA105" s="18">
        <v>0</v>
      </c>
      <c r="AB105" s="18">
        <v>0</v>
      </c>
      <c r="AC105" s="18">
        <v>61.36</v>
      </c>
      <c r="AD105" s="18">
        <v>0</v>
      </c>
      <c r="AE105" s="18">
        <v>0</v>
      </c>
      <c r="AF105" s="18">
        <v>0</v>
      </c>
      <c r="AG105" s="18">
        <v>0</v>
      </c>
      <c r="AH105" s="18">
        <v>0</v>
      </c>
      <c r="AI105" s="18">
        <v>444.89</v>
      </c>
    </row>
    <row r="106" spans="1:35" x14ac:dyDescent="0.2">
      <c r="A106" s="13" t="s">
        <v>770</v>
      </c>
      <c r="B106" s="13" t="s">
        <v>108</v>
      </c>
      <c r="C106" s="14" t="s">
        <v>761</v>
      </c>
      <c r="D106" s="13" t="s">
        <v>34</v>
      </c>
      <c r="E106" s="13" t="s">
        <v>34</v>
      </c>
      <c r="F106" s="13" t="s">
        <v>771</v>
      </c>
      <c r="G106" s="13" t="s">
        <v>772</v>
      </c>
      <c r="H106" s="13" t="s">
        <v>773</v>
      </c>
      <c r="I106" s="13" t="s">
        <v>1093</v>
      </c>
      <c r="J106" s="13" t="s">
        <v>1091</v>
      </c>
      <c r="K106" s="227" t="s">
        <v>2474</v>
      </c>
      <c r="L106" s="13" t="s">
        <v>116</v>
      </c>
      <c r="M106" s="13" t="s">
        <v>125</v>
      </c>
      <c r="N106" s="13" t="s">
        <v>35</v>
      </c>
      <c r="O106" s="13" t="s">
        <v>36</v>
      </c>
      <c r="P106" s="13" t="s">
        <v>34</v>
      </c>
      <c r="Q106" s="13" t="s">
        <v>34</v>
      </c>
      <c r="R106" s="13" t="s">
        <v>766</v>
      </c>
      <c r="S106" s="13" t="s">
        <v>767</v>
      </c>
      <c r="T106" s="15">
        <v>0</v>
      </c>
      <c r="U106" s="228" t="s">
        <v>3785</v>
      </c>
      <c r="V106" s="13" t="s">
        <v>768</v>
      </c>
      <c r="W106" s="16" t="s">
        <v>769</v>
      </c>
      <c r="X106" s="17">
        <v>0</v>
      </c>
      <c r="Y106" s="18">
        <v>0</v>
      </c>
      <c r="Z106" s="18">
        <v>0</v>
      </c>
      <c r="AA106" s="18">
        <v>0</v>
      </c>
      <c r="AB106" s="18">
        <v>0</v>
      </c>
      <c r="AC106" s="18">
        <v>0</v>
      </c>
      <c r="AD106" s="18">
        <v>0</v>
      </c>
      <c r="AE106" s="18">
        <v>0</v>
      </c>
      <c r="AF106" s="18">
        <v>0</v>
      </c>
      <c r="AG106" s="18">
        <v>0</v>
      </c>
      <c r="AH106" s="18">
        <v>0</v>
      </c>
      <c r="AI106" s="18">
        <v>0</v>
      </c>
    </row>
    <row r="107" spans="1:35" x14ac:dyDescent="0.2">
      <c r="A107" s="13" t="s">
        <v>745</v>
      </c>
      <c r="B107" s="13" t="s">
        <v>108</v>
      </c>
      <c r="C107" s="14" t="s">
        <v>43</v>
      </c>
      <c r="D107" s="13" t="s">
        <v>464</v>
      </c>
      <c r="E107" s="13" t="s">
        <v>746</v>
      </c>
      <c r="F107" s="13" t="s">
        <v>747</v>
      </c>
      <c r="G107" s="13" t="s">
        <v>748</v>
      </c>
      <c r="H107" s="13" t="s">
        <v>749</v>
      </c>
      <c r="I107" s="13" t="s">
        <v>1093</v>
      </c>
      <c r="J107" s="13" t="s">
        <v>1091</v>
      </c>
      <c r="K107" s="227" t="s">
        <v>2474</v>
      </c>
      <c r="L107" s="13" t="s">
        <v>116</v>
      </c>
      <c r="M107" s="13" t="s">
        <v>125</v>
      </c>
      <c r="N107" s="13" t="s">
        <v>35</v>
      </c>
      <c r="O107" s="13" t="s">
        <v>36</v>
      </c>
      <c r="P107" s="13" t="s">
        <v>51</v>
      </c>
      <c r="Q107" s="13" t="s">
        <v>52</v>
      </c>
      <c r="R107" s="13" t="s">
        <v>45</v>
      </c>
      <c r="S107" s="13" t="s">
        <v>39</v>
      </c>
      <c r="T107" s="15">
        <v>1</v>
      </c>
      <c r="U107" s="228" t="s">
        <v>3785</v>
      </c>
      <c r="V107" s="13" t="s">
        <v>117</v>
      </c>
      <c r="W107" s="16" t="s">
        <v>118</v>
      </c>
      <c r="X107" s="17">
        <v>585.76</v>
      </c>
      <c r="Y107" s="18">
        <v>516.37</v>
      </c>
      <c r="Z107" s="18">
        <v>0</v>
      </c>
      <c r="AA107" s="18">
        <v>0</v>
      </c>
      <c r="AB107" s="18">
        <v>0</v>
      </c>
      <c r="AC107" s="18">
        <v>82.62</v>
      </c>
      <c r="AD107" s="18">
        <v>0</v>
      </c>
      <c r="AE107" s="18">
        <v>0</v>
      </c>
      <c r="AF107" s="18">
        <v>0</v>
      </c>
      <c r="AG107" s="18">
        <v>0</v>
      </c>
      <c r="AH107" s="18">
        <v>0</v>
      </c>
      <c r="AI107" s="18">
        <v>598.99</v>
      </c>
    </row>
    <row r="108" spans="1:35" x14ac:dyDescent="0.2">
      <c r="A108" s="13" t="s">
        <v>750</v>
      </c>
      <c r="B108" s="13" t="s">
        <v>108</v>
      </c>
      <c r="C108" s="14" t="s">
        <v>43</v>
      </c>
      <c r="D108" s="13" t="s">
        <v>751</v>
      </c>
      <c r="E108" s="13" t="s">
        <v>752</v>
      </c>
      <c r="F108" s="13" t="s">
        <v>753</v>
      </c>
      <c r="G108" s="13" t="s">
        <v>754</v>
      </c>
      <c r="H108" s="13" t="s">
        <v>755</v>
      </c>
      <c r="I108" s="13" t="s">
        <v>1093</v>
      </c>
      <c r="J108" s="13" t="s">
        <v>1091</v>
      </c>
      <c r="K108" s="227" t="s">
        <v>2475</v>
      </c>
      <c r="L108" s="13" t="s">
        <v>756</v>
      </c>
      <c r="M108" s="13" t="s">
        <v>757</v>
      </c>
      <c r="N108" s="13" t="s">
        <v>35</v>
      </c>
      <c r="O108" s="13" t="s">
        <v>36</v>
      </c>
      <c r="P108" s="13" t="s">
        <v>44</v>
      </c>
      <c r="Q108" s="13" t="s">
        <v>58</v>
      </c>
      <c r="R108" s="13" t="s">
        <v>45</v>
      </c>
      <c r="S108" s="13" t="s">
        <v>39</v>
      </c>
      <c r="T108" s="15">
        <v>1</v>
      </c>
      <c r="U108" s="228" t="s">
        <v>3784</v>
      </c>
      <c r="V108" s="13" t="s">
        <v>758</v>
      </c>
      <c r="W108" s="16" t="s">
        <v>759</v>
      </c>
      <c r="X108" s="17">
        <v>201</v>
      </c>
      <c r="Y108" s="18">
        <v>201</v>
      </c>
      <c r="Z108" s="18">
        <v>0</v>
      </c>
      <c r="AA108" s="18">
        <v>0</v>
      </c>
      <c r="AB108" s="18">
        <v>0</v>
      </c>
      <c r="AC108" s="18">
        <v>32.159999999999997</v>
      </c>
      <c r="AD108" s="18">
        <v>0</v>
      </c>
      <c r="AE108" s="18">
        <v>0</v>
      </c>
      <c r="AF108" s="18">
        <v>0</v>
      </c>
      <c r="AG108" s="18">
        <v>0</v>
      </c>
      <c r="AH108" s="18">
        <v>0</v>
      </c>
      <c r="AI108" s="18">
        <v>233.16</v>
      </c>
    </row>
    <row r="109" spans="1:35" x14ac:dyDescent="0.2">
      <c r="A109" s="13" t="s">
        <v>1071</v>
      </c>
      <c r="B109" s="13" t="s">
        <v>38</v>
      </c>
      <c r="C109" s="14" t="s">
        <v>43</v>
      </c>
      <c r="D109" s="13" t="s">
        <v>38</v>
      </c>
      <c r="E109" s="13" t="s">
        <v>38</v>
      </c>
      <c r="F109" s="19" t="s">
        <v>1072</v>
      </c>
      <c r="G109" s="13" t="s">
        <v>38</v>
      </c>
      <c r="H109" s="20">
        <v>45364</v>
      </c>
      <c r="I109" s="13" t="s">
        <v>1093</v>
      </c>
      <c r="J109" s="19">
        <v>2024</v>
      </c>
      <c r="K109" s="227" t="s">
        <v>2474</v>
      </c>
      <c r="L109" s="13" t="s">
        <v>475</v>
      </c>
      <c r="M109" s="13" t="s">
        <v>5468</v>
      </c>
      <c r="N109" s="13" t="s">
        <v>35</v>
      </c>
      <c r="O109" s="13" t="s">
        <v>36</v>
      </c>
      <c r="P109" s="13" t="s">
        <v>38</v>
      </c>
      <c r="Q109" s="19" t="s">
        <v>56</v>
      </c>
      <c r="R109" s="13" t="s">
        <v>38</v>
      </c>
      <c r="S109" s="13" t="s">
        <v>1190</v>
      </c>
      <c r="T109" s="15">
        <v>16.808299999999999</v>
      </c>
      <c r="U109" s="228" t="s">
        <v>3785</v>
      </c>
      <c r="V109" s="19" t="s">
        <v>480</v>
      </c>
      <c r="W109" s="16">
        <v>15.99</v>
      </c>
      <c r="X109" s="17">
        <f t="shared" ref="X109:X115" si="6">ROUND(W109*T109,2)</f>
        <v>268.76</v>
      </c>
      <c r="Y109" s="18">
        <f>X109</f>
        <v>268.76</v>
      </c>
      <c r="Z109" s="18">
        <v>0</v>
      </c>
      <c r="AA109" s="18">
        <v>0</v>
      </c>
      <c r="AB109" s="18">
        <v>0</v>
      </c>
      <c r="AC109" s="18">
        <f>ROUND(Y109*0.16,2)</f>
        <v>43</v>
      </c>
      <c r="AD109" s="18">
        <v>0</v>
      </c>
      <c r="AE109" s="18">
        <v>0</v>
      </c>
      <c r="AF109" s="18">
        <v>0</v>
      </c>
      <c r="AG109" s="18">
        <v>0</v>
      </c>
      <c r="AH109" s="18">
        <v>0</v>
      </c>
      <c r="AI109" s="18">
        <f t="shared" ref="AI109:AI115" si="7">Y109-AA109+AB109+AC109+AD109-AE109-AF109+AG109-AH109</f>
        <v>311.76</v>
      </c>
    </row>
    <row r="110" spans="1:35" x14ac:dyDescent="0.2">
      <c r="A110" s="13" t="s">
        <v>2163</v>
      </c>
      <c r="B110" s="13" t="s">
        <v>38</v>
      </c>
      <c r="C110" s="14" t="s">
        <v>43</v>
      </c>
      <c r="D110" s="13" t="s">
        <v>38</v>
      </c>
      <c r="E110" s="13" t="s">
        <v>38</v>
      </c>
      <c r="F110" s="19" t="s">
        <v>2164</v>
      </c>
      <c r="G110" s="13" t="s">
        <v>38</v>
      </c>
      <c r="H110" s="20">
        <v>45407</v>
      </c>
      <c r="I110" s="13" t="str">
        <f t="shared" ref="I110:I115" si="8">TEXT(MONTH(H110),"00")&amp;"-"&amp;YEAR(H110)</f>
        <v>04-2024</v>
      </c>
      <c r="J110" s="19">
        <f t="shared" ref="J110:J115" si="9">YEAR(H110)</f>
        <v>2024</v>
      </c>
      <c r="K110" s="227" t="s">
        <v>2474</v>
      </c>
      <c r="L110" s="13" t="s">
        <v>473</v>
      </c>
      <c r="M110" s="13" t="s">
        <v>474</v>
      </c>
      <c r="N110" s="13" t="s">
        <v>35</v>
      </c>
      <c r="O110" s="13" t="s">
        <v>36</v>
      </c>
      <c r="P110" s="13" t="s">
        <v>38</v>
      </c>
      <c r="Q110" s="19" t="s">
        <v>56</v>
      </c>
      <c r="R110" s="13" t="s">
        <v>38</v>
      </c>
      <c r="S110" s="13" t="s">
        <v>39</v>
      </c>
      <c r="T110" s="15">
        <v>1</v>
      </c>
      <c r="U110" s="228" t="s">
        <v>3784</v>
      </c>
      <c r="V110" s="19" t="s">
        <v>478</v>
      </c>
      <c r="W110" s="16">
        <v>820.66</v>
      </c>
      <c r="X110" s="17">
        <f t="shared" si="6"/>
        <v>820.66</v>
      </c>
      <c r="Y110" s="18">
        <f>ROUND(X110/1.16,2)</f>
        <v>707.47</v>
      </c>
      <c r="Z110" s="18">
        <v>0</v>
      </c>
      <c r="AA110" s="18">
        <v>0</v>
      </c>
      <c r="AB110" s="18">
        <v>0</v>
      </c>
      <c r="AC110" s="18">
        <f>X110-Y110</f>
        <v>113.18999999999994</v>
      </c>
      <c r="AD110" s="18">
        <v>0</v>
      </c>
      <c r="AE110" s="18">
        <v>0</v>
      </c>
      <c r="AF110" s="18">
        <v>0</v>
      </c>
      <c r="AG110" s="18">
        <v>0</v>
      </c>
      <c r="AH110" s="18">
        <v>0</v>
      </c>
      <c r="AI110" s="18">
        <f t="shared" si="7"/>
        <v>820.66</v>
      </c>
    </row>
    <row r="111" spans="1:35" x14ac:dyDescent="0.2">
      <c r="A111" s="13" t="s">
        <v>2165</v>
      </c>
      <c r="B111" s="13" t="s">
        <v>38</v>
      </c>
      <c r="C111" s="14" t="s">
        <v>43</v>
      </c>
      <c r="D111" s="13" t="s">
        <v>38</v>
      </c>
      <c r="E111" s="13" t="s">
        <v>38</v>
      </c>
      <c r="F111" s="19" t="s">
        <v>2166</v>
      </c>
      <c r="G111" s="13" t="s">
        <v>38</v>
      </c>
      <c r="H111" s="20">
        <v>45408</v>
      </c>
      <c r="I111" s="13" t="str">
        <f t="shared" si="8"/>
        <v>04-2024</v>
      </c>
      <c r="J111" s="19">
        <f t="shared" si="9"/>
        <v>2024</v>
      </c>
      <c r="K111" s="227" t="s">
        <v>2474</v>
      </c>
      <c r="L111" s="13" t="s">
        <v>473</v>
      </c>
      <c r="M111" s="13" t="s">
        <v>474</v>
      </c>
      <c r="N111" s="13" t="s">
        <v>35</v>
      </c>
      <c r="O111" s="13" t="s">
        <v>36</v>
      </c>
      <c r="P111" s="13" t="s">
        <v>38</v>
      </c>
      <c r="Q111" s="19" t="s">
        <v>56</v>
      </c>
      <c r="R111" s="13" t="s">
        <v>38</v>
      </c>
      <c r="S111" s="13" t="s">
        <v>39</v>
      </c>
      <c r="T111" s="15">
        <v>1</v>
      </c>
      <c r="U111" s="228" t="s">
        <v>3784</v>
      </c>
      <c r="V111" s="19" t="s">
        <v>479</v>
      </c>
      <c r="W111" s="16">
        <v>2341.83</v>
      </c>
      <c r="X111" s="17">
        <f t="shared" si="6"/>
        <v>2341.83</v>
      </c>
      <c r="Y111" s="18">
        <f>ROUND(X111/1.16,2)</f>
        <v>2018.82</v>
      </c>
      <c r="Z111" s="18">
        <v>0</v>
      </c>
      <c r="AA111" s="18">
        <v>0</v>
      </c>
      <c r="AB111" s="18">
        <v>0</v>
      </c>
      <c r="AC111" s="18">
        <f>X111-Y111</f>
        <v>323.01</v>
      </c>
      <c r="AD111" s="18">
        <v>0</v>
      </c>
      <c r="AE111" s="18">
        <v>0</v>
      </c>
      <c r="AF111" s="18">
        <v>0</v>
      </c>
      <c r="AG111" s="18">
        <v>0</v>
      </c>
      <c r="AH111" s="18">
        <v>0</v>
      </c>
      <c r="AI111" s="18">
        <f t="shared" si="7"/>
        <v>2341.83</v>
      </c>
    </row>
    <row r="112" spans="1:35" x14ac:dyDescent="0.2">
      <c r="A112" s="13" t="s">
        <v>2147</v>
      </c>
      <c r="B112" s="13" t="s">
        <v>38</v>
      </c>
      <c r="C112" s="14" t="s">
        <v>43</v>
      </c>
      <c r="D112" s="13" t="s">
        <v>38</v>
      </c>
      <c r="E112" s="13" t="s">
        <v>38</v>
      </c>
      <c r="F112" s="19" t="s">
        <v>2148</v>
      </c>
      <c r="G112" s="13" t="s">
        <v>38</v>
      </c>
      <c r="H112" s="20">
        <v>45398</v>
      </c>
      <c r="I112" s="13" t="str">
        <f t="shared" si="8"/>
        <v>04-2024</v>
      </c>
      <c r="J112" s="19">
        <f t="shared" si="9"/>
        <v>2024</v>
      </c>
      <c r="K112" s="227" t="s">
        <v>2474</v>
      </c>
      <c r="L112" s="13" t="s">
        <v>469</v>
      </c>
      <c r="M112" s="13" t="s">
        <v>470</v>
      </c>
      <c r="N112" s="13" t="s">
        <v>35</v>
      </c>
      <c r="O112" s="13" t="s">
        <v>36</v>
      </c>
      <c r="P112" s="13" t="s">
        <v>38</v>
      </c>
      <c r="Q112" s="19" t="s">
        <v>46</v>
      </c>
      <c r="R112" s="13" t="s">
        <v>38</v>
      </c>
      <c r="S112" s="13" t="s">
        <v>39</v>
      </c>
      <c r="T112" s="15">
        <v>1</v>
      </c>
      <c r="U112" s="228" t="s">
        <v>3785</v>
      </c>
      <c r="V112" s="19" t="s">
        <v>2149</v>
      </c>
      <c r="W112" s="16">
        <v>214.66</v>
      </c>
      <c r="X112" s="17">
        <f t="shared" si="6"/>
        <v>214.66</v>
      </c>
      <c r="Y112" s="18">
        <v>214.66</v>
      </c>
      <c r="Z112" s="18">
        <v>0</v>
      </c>
      <c r="AA112" s="18">
        <v>0</v>
      </c>
      <c r="AB112" s="18">
        <v>0</v>
      </c>
      <c r="AC112" s="18">
        <v>34.340000000000003</v>
      </c>
      <c r="AD112" s="18">
        <v>0</v>
      </c>
      <c r="AE112" s="18">
        <v>0</v>
      </c>
      <c r="AF112" s="18">
        <v>0</v>
      </c>
      <c r="AG112" s="18">
        <v>0</v>
      </c>
      <c r="AH112" s="18">
        <v>0</v>
      </c>
      <c r="AI112" s="18">
        <f t="shared" si="7"/>
        <v>249</v>
      </c>
    </row>
    <row r="113" spans="1:35" x14ac:dyDescent="0.2">
      <c r="A113" s="13" t="s">
        <v>2150</v>
      </c>
      <c r="B113" s="13" t="s">
        <v>38</v>
      </c>
      <c r="C113" s="14" t="s">
        <v>43</v>
      </c>
      <c r="D113" s="13" t="s">
        <v>38</v>
      </c>
      <c r="E113" s="13" t="s">
        <v>38</v>
      </c>
      <c r="F113" s="19" t="s">
        <v>2151</v>
      </c>
      <c r="G113" s="13" t="s">
        <v>38</v>
      </c>
      <c r="H113" s="20">
        <v>45398</v>
      </c>
      <c r="I113" s="13" t="str">
        <f t="shared" si="8"/>
        <v>04-2024</v>
      </c>
      <c r="J113" s="19">
        <f t="shared" si="9"/>
        <v>2024</v>
      </c>
      <c r="K113" s="227" t="s">
        <v>2474</v>
      </c>
      <c r="L113" s="13" t="s">
        <v>469</v>
      </c>
      <c r="M113" s="13" t="s">
        <v>470</v>
      </c>
      <c r="N113" s="13" t="s">
        <v>35</v>
      </c>
      <c r="O113" s="13" t="s">
        <v>36</v>
      </c>
      <c r="P113" s="13" t="s">
        <v>38</v>
      </c>
      <c r="Q113" s="19" t="s">
        <v>46</v>
      </c>
      <c r="R113" s="13" t="s">
        <v>38</v>
      </c>
      <c r="S113" s="13" t="s">
        <v>39</v>
      </c>
      <c r="T113" s="15">
        <v>1</v>
      </c>
      <c r="U113" s="228" t="s">
        <v>3785</v>
      </c>
      <c r="V113" s="19" t="s">
        <v>490</v>
      </c>
      <c r="W113" s="16">
        <v>21.55</v>
      </c>
      <c r="X113" s="17">
        <f t="shared" si="6"/>
        <v>21.55</v>
      </c>
      <c r="Y113" s="18">
        <f>X113</f>
        <v>21.55</v>
      </c>
      <c r="Z113" s="18">
        <v>0</v>
      </c>
      <c r="AA113" s="18">
        <v>0</v>
      </c>
      <c r="AB113" s="18">
        <v>0</v>
      </c>
      <c r="AC113" s="18">
        <f>ROUND(Y113*0.16,2)</f>
        <v>3.45</v>
      </c>
      <c r="AD113" s="18">
        <v>0</v>
      </c>
      <c r="AE113" s="18">
        <v>0</v>
      </c>
      <c r="AF113" s="18">
        <v>0</v>
      </c>
      <c r="AG113" s="18">
        <v>0</v>
      </c>
      <c r="AH113" s="18">
        <v>0</v>
      </c>
      <c r="AI113" s="18">
        <f t="shared" si="7"/>
        <v>25</v>
      </c>
    </row>
    <row r="114" spans="1:35" x14ac:dyDescent="0.2">
      <c r="A114" s="13" t="s">
        <v>2152</v>
      </c>
      <c r="B114" s="13" t="s">
        <v>38</v>
      </c>
      <c r="C114" s="14" t="s">
        <v>43</v>
      </c>
      <c r="D114" s="13" t="s">
        <v>38</v>
      </c>
      <c r="E114" s="13" t="s">
        <v>38</v>
      </c>
      <c r="F114" s="19" t="s">
        <v>2153</v>
      </c>
      <c r="G114" s="13" t="s">
        <v>38</v>
      </c>
      <c r="H114" s="20">
        <v>45390</v>
      </c>
      <c r="I114" s="13" t="str">
        <f t="shared" si="8"/>
        <v>04-2024</v>
      </c>
      <c r="J114" s="19">
        <f t="shared" si="9"/>
        <v>2024</v>
      </c>
      <c r="K114" s="227" t="s">
        <v>2474</v>
      </c>
      <c r="L114" s="13" t="s">
        <v>469</v>
      </c>
      <c r="M114" s="13" t="s">
        <v>470</v>
      </c>
      <c r="N114" s="13" t="s">
        <v>35</v>
      </c>
      <c r="O114" s="13" t="s">
        <v>36</v>
      </c>
      <c r="P114" s="13" t="s">
        <v>38</v>
      </c>
      <c r="Q114" s="19" t="s">
        <v>46</v>
      </c>
      <c r="R114" s="13" t="s">
        <v>38</v>
      </c>
      <c r="S114" s="13" t="s">
        <v>39</v>
      </c>
      <c r="T114" s="15">
        <v>1</v>
      </c>
      <c r="U114" s="228" t="s">
        <v>3785</v>
      </c>
      <c r="V114" s="19" t="s">
        <v>2154</v>
      </c>
      <c r="W114" s="16">
        <v>799</v>
      </c>
      <c r="X114" s="17">
        <f t="shared" si="6"/>
        <v>799</v>
      </c>
      <c r="Y114" s="18">
        <v>774.14</v>
      </c>
      <c r="Z114" s="18">
        <v>0</v>
      </c>
      <c r="AA114" s="18">
        <v>0</v>
      </c>
      <c r="AB114" s="18">
        <v>0</v>
      </c>
      <c r="AC114" s="18">
        <f>ROUND(Y114*0.16,2)</f>
        <v>123.86</v>
      </c>
      <c r="AD114" s="18">
        <v>0</v>
      </c>
      <c r="AE114" s="18">
        <v>0</v>
      </c>
      <c r="AF114" s="18">
        <v>0</v>
      </c>
      <c r="AG114" s="18">
        <v>0</v>
      </c>
      <c r="AH114" s="18">
        <v>0</v>
      </c>
      <c r="AI114" s="18">
        <f t="shared" si="7"/>
        <v>898</v>
      </c>
    </row>
    <row r="115" spans="1:35" x14ac:dyDescent="0.2">
      <c r="A115" s="13" t="s">
        <v>2155</v>
      </c>
      <c r="B115" s="13" t="s">
        <v>38</v>
      </c>
      <c r="C115" s="14" t="s">
        <v>43</v>
      </c>
      <c r="D115" s="13" t="s">
        <v>38</v>
      </c>
      <c r="E115" s="13" t="s">
        <v>38</v>
      </c>
      <c r="F115" s="19" t="s">
        <v>2156</v>
      </c>
      <c r="G115" s="13" t="s">
        <v>38</v>
      </c>
      <c r="H115" s="20">
        <v>45395</v>
      </c>
      <c r="I115" s="13" t="str">
        <f t="shared" si="8"/>
        <v>04-2024</v>
      </c>
      <c r="J115" s="19">
        <f t="shared" si="9"/>
        <v>2024</v>
      </c>
      <c r="K115" s="227" t="s">
        <v>2474</v>
      </c>
      <c r="L115" s="13" t="s">
        <v>469</v>
      </c>
      <c r="M115" s="13" t="s">
        <v>470</v>
      </c>
      <c r="N115" s="13" t="s">
        <v>35</v>
      </c>
      <c r="O115" s="13" t="s">
        <v>36</v>
      </c>
      <c r="P115" s="13" t="s">
        <v>38</v>
      </c>
      <c r="Q115" s="19" t="s">
        <v>46</v>
      </c>
      <c r="R115" s="13" t="s">
        <v>38</v>
      </c>
      <c r="S115" s="13" t="s">
        <v>39</v>
      </c>
      <c r="T115" s="15">
        <v>1</v>
      </c>
      <c r="U115" s="228" t="s">
        <v>3785</v>
      </c>
      <c r="V115" s="19" t="s">
        <v>472</v>
      </c>
      <c r="W115" s="16">
        <v>1119.83</v>
      </c>
      <c r="X115" s="17">
        <f t="shared" si="6"/>
        <v>1119.83</v>
      </c>
      <c r="Y115" s="18">
        <f>X115</f>
        <v>1119.83</v>
      </c>
      <c r="Z115" s="18">
        <v>0</v>
      </c>
      <c r="AA115" s="18">
        <v>0</v>
      </c>
      <c r="AB115" s="18">
        <v>0</v>
      </c>
      <c r="AC115" s="18">
        <f>ROUND(Y115*0.16,2)</f>
        <v>179.17</v>
      </c>
      <c r="AD115" s="18">
        <v>0</v>
      </c>
      <c r="AE115" s="18">
        <v>0</v>
      </c>
      <c r="AF115" s="18">
        <v>0</v>
      </c>
      <c r="AG115" s="18">
        <v>0</v>
      </c>
      <c r="AH115" s="18">
        <v>0</v>
      </c>
      <c r="AI115" s="18">
        <f t="shared" si="7"/>
        <v>1299</v>
      </c>
    </row>
    <row r="116" spans="1:35" x14ac:dyDescent="0.2">
      <c r="A116" s="13" t="s">
        <v>1191</v>
      </c>
      <c r="B116" s="13" t="s">
        <v>108</v>
      </c>
      <c r="C116" s="14" t="s">
        <v>43</v>
      </c>
      <c r="D116" s="13" t="s">
        <v>34</v>
      </c>
      <c r="E116" s="13" t="s">
        <v>1192</v>
      </c>
      <c r="F116" s="13" t="s">
        <v>1192</v>
      </c>
      <c r="G116" s="13" t="s">
        <v>1193</v>
      </c>
      <c r="H116" s="13" t="s">
        <v>1194</v>
      </c>
      <c r="I116" s="13" t="str">
        <f t="shared" ref="I116:I144" si="10">MID(H116,6,2)&amp;"-"&amp;LEFT(H116,4)</f>
        <v>04-2024</v>
      </c>
      <c r="J116" s="13" t="str">
        <f t="shared" ref="J116:J144" si="11">LEFT(H116,4)</f>
        <v>2024</v>
      </c>
      <c r="K116" s="227" t="s">
        <v>2475</v>
      </c>
      <c r="L116" s="13" t="s">
        <v>1195</v>
      </c>
      <c r="M116" s="13" t="s">
        <v>1196</v>
      </c>
      <c r="N116" s="13" t="s">
        <v>35</v>
      </c>
      <c r="O116" s="13" t="s">
        <v>36</v>
      </c>
      <c r="P116" s="13" t="s">
        <v>44</v>
      </c>
      <c r="Q116" s="13" t="s">
        <v>56</v>
      </c>
      <c r="R116" s="13" t="s">
        <v>45</v>
      </c>
      <c r="S116" s="13" t="s">
        <v>39</v>
      </c>
      <c r="T116" s="15">
        <v>1</v>
      </c>
      <c r="U116" s="228" t="s">
        <v>3784</v>
      </c>
      <c r="V116" s="13" t="s">
        <v>1197</v>
      </c>
      <c r="W116" s="16" t="s">
        <v>1198</v>
      </c>
      <c r="X116" s="17">
        <v>5517.24</v>
      </c>
      <c r="Y116" s="18">
        <v>5517.24</v>
      </c>
      <c r="Z116" s="18">
        <v>0</v>
      </c>
      <c r="AA116" s="18">
        <v>0</v>
      </c>
      <c r="AB116" s="18">
        <v>0</v>
      </c>
      <c r="AC116" s="18">
        <v>882.76</v>
      </c>
      <c r="AD116" s="18">
        <v>0</v>
      </c>
      <c r="AE116" s="18">
        <v>0</v>
      </c>
      <c r="AF116" s="18">
        <v>0</v>
      </c>
      <c r="AG116" s="18">
        <v>0</v>
      </c>
      <c r="AH116" s="18">
        <v>0</v>
      </c>
      <c r="AI116" s="18">
        <v>6400</v>
      </c>
    </row>
    <row r="117" spans="1:35" x14ac:dyDescent="0.2">
      <c r="A117" s="13" t="s">
        <v>1199</v>
      </c>
      <c r="B117" s="13" t="s">
        <v>108</v>
      </c>
      <c r="C117" s="14" t="s">
        <v>43</v>
      </c>
      <c r="D117" s="13" t="s">
        <v>737</v>
      </c>
      <c r="E117" s="13" t="s">
        <v>1200</v>
      </c>
      <c r="F117" s="13" t="s">
        <v>1201</v>
      </c>
      <c r="G117" s="13" t="s">
        <v>1202</v>
      </c>
      <c r="H117" s="13" t="s">
        <v>1203</v>
      </c>
      <c r="I117" s="13" t="str">
        <f t="shared" si="10"/>
        <v>04-2024</v>
      </c>
      <c r="J117" s="13" t="str">
        <f t="shared" si="11"/>
        <v>2024</v>
      </c>
      <c r="K117" s="227" t="s">
        <v>2475</v>
      </c>
      <c r="L117" s="13" t="s">
        <v>1204</v>
      </c>
      <c r="M117" s="13" t="s">
        <v>1205</v>
      </c>
      <c r="N117" s="13" t="s">
        <v>35</v>
      </c>
      <c r="O117" s="13" t="s">
        <v>36</v>
      </c>
      <c r="P117" s="13" t="s">
        <v>44</v>
      </c>
      <c r="Q117" s="13" t="s">
        <v>58</v>
      </c>
      <c r="R117" s="13" t="s">
        <v>45</v>
      </c>
      <c r="S117" s="13" t="s">
        <v>39</v>
      </c>
      <c r="T117" s="15">
        <v>1</v>
      </c>
      <c r="U117" s="228" t="s">
        <v>3785</v>
      </c>
      <c r="V117" s="13" t="s">
        <v>1206</v>
      </c>
      <c r="W117" s="16" t="s">
        <v>1207</v>
      </c>
      <c r="X117" s="17">
        <v>93.97</v>
      </c>
      <c r="Y117" s="18">
        <v>93.97</v>
      </c>
      <c r="Z117" s="18">
        <v>0</v>
      </c>
      <c r="AA117" s="18">
        <v>0</v>
      </c>
      <c r="AB117" s="18">
        <v>0</v>
      </c>
      <c r="AC117" s="18">
        <v>15.03</v>
      </c>
      <c r="AD117" s="18">
        <v>0</v>
      </c>
      <c r="AE117" s="18">
        <v>0</v>
      </c>
      <c r="AF117" s="18">
        <v>0</v>
      </c>
      <c r="AG117" s="18">
        <v>0</v>
      </c>
      <c r="AH117" s="18">
        <v>0</v>
      </c>
      <c r="AI117" s="18">
        <v>109</v>
      </c>
    </row>
    <row r="118" spans="1:35" x14ac:dyDescent="0.2">
      <c r="A118" s="13" t="s">
        <v>1208</v>
      </c>
      <c r="B118" s="13" t="s">
        <v>108</v>
      </c>
      <c r="C118" s="14" t="s">
        <v>43</v>
      </c>
      <c r="D118" s="13" t="s">
        <v>1209</v>
      </c>
      <c r="E118" s="13" t="s">
        <v>48</v>
      </c>
      <c r="F118" s="13" t="s">
        <v>1210</v>
      </c>
      <c r="G118" s="13" t="s">
        <v>1211</v>
      </c>
      <c r="H118" s="13" t="s">
        <v>1212</v>
      </c>
      <c r="I118" s="13" t="str">
        <f t="shared" si="10"/>
        <v>04-2024</v>
      </c>
      <c r="J118" s="13" t="str">
        <f t="shared" si="11"/>
        <v>2024</v>
      </c>
      <c r="K118" s="227" t="s">
        <v>2474</v>
      </c>
      <c r="L118" s="13" t="s">
        <v>49</v>
      </c>
      <c r="M118" s="13" t="s">
        <v>124</v>
      </c>
      <c r="N118" s="13" t="s">
        <v>35</v>
      </c>
      <c r="O118" s="13" t="s">
        <v>36</v>
      </c>
      <c r="P118" s="13" t="s">
        <v>44</v>
      </c>
      <c r="Q118" s="13" t="s">
        <v>37</v>
      </c>
      <c r="R118" s="13" t="s">
        <v>45</v>
      </c>
      <c r="S118" s="13" t="s">
        <v>39</v>
      </c>
      <c r="T118" s="15">
        <v>1</v>
      </c>
      <c r="U118" s="228" t="s">
        <v>3785</v>
      </c>
      <c r="V118" s="13" t="s">
        <v>1213</v>
      </c>
      <c r="W118" s="16" t="s">
        <v>1214</v>
      </c>
      <c r="X118" s="17">
        <v>171.55</v>
      </c>
      <c r="Y118" s="18">
        <v>171.55</v>
      </c>
      <c r="Z118" s="18">
        <v>0</v>
      </c>
      <c r="AA118" s="18">
        <v>0</v>
      </c>
      <c r="AB118" s="18">
        <v>0</v>
      </c>
      <c r="AC118" s="18">
        <v>27.45</v>
      </c>
      <c r="AD118" s="18">
        <v>0</v>
      </c>
      <c r="AE118" s="18">
        <v>0</v>
      </c>
      <c r="AF118" s="18">
        <v>0</v>
      </c>
      <c r="AG118" s="18">
        <v>0</v>
      </c>
      <c r="AH118" s="18">
        <v>0</v>
      </c>
      <c r="AI118" s="18">
        <v>199</v>
      </c>
    </row>
    <row r="119" spans="1:35" x14ac:dyDescent="0.2">
      <c r="A119" s="13" t="s">
        <v>1215</v>
      </c>
      <c r="B119" s="13" t="s">
        <v>108</v>
      </c>
      <c r="C119" s="14" t="s">
        <v>43</v>
      </c>
      <c r="D119" s="13" t="s">
        <v>54</v>
      </c>
      <c r="E119" s="13" t="s">
        <v>1216</v>
      </c>
      <c r="F119" s="13" t="s">
        <v>1217</v>
      </c>
      <c r="G119" s="13" t="s">
        <v>1218</v>
      </c>
      <c r="H119" s="13" t="s">
        <v>1219</v>
      </c>
      <c r="I119" s="13" t="str">
        <f t="shared" si="10"/>
        <v>04-2024</v>
      </c>
      <c r="J119" s="13" t="str">
        <f t="shared" si="11"/>
        <v>2024</v>
      </c>
      <c r="K119" s="227" t="s">
        <v>2474</v>
      </c>
      <c r="L119" s="13" t="s">
        <v>55</v>
      </c>
      <c r="M119" s="13" t="s">
        <v>146</v>
      </c>
      <c r="N119" s="13" t="s">
        <v>35</v>
      </c>
      <c r="O119" s="13" t="s">
        <v>36</v>
      </c>
      <c r="P119" s="13" t="s">
        <v>44</v>
      </c>
      <c r="Q119" s="13" t="s">
        <v>58</v>
      </c>
      <c r="R119" s="13" t="s">
        <v>45</v>
      </c>
      <c r="S119" s="13" t="s">
        <v>39</v>
      </c>
      <c r="T119" s="15">
        <v>1</v>
      </c>
      <c r="U119" s="228" t="s">
        <v>3785</v>
      </c>
      <c r="V119" s="13" t="s">
        <v>1220</v>
      </c>
      <c r="W119" s="16" t="s">
        <v>109</v>
      </c>
      <c r="X119" s="17">
        <v>214.66</v>
      </c>
      <c r="Y119" s="18">
        <v>145.69</v>
      </c>
      <c r="Z119" s="18">
        <v>0</v>
      </c>
      <c r="AA119" s="18">
        <v>0</v>
      </c>
      <c r="AB119" s="18">
        <v>0</v>
      </c>
      <c r="AC119" s="18">
        <v>23.31</v>
      </c>
      <c r="AD119" s="18">
        <v>0</v>
      </c>
      <c r="AE119" s="18">
        <v>0</v>
      </c>
      <c r="AF119" s="18">
        <v>0</v>
      </c>
      <c r="AG119" s="18">
        <v>0</v>
      </c>
      <c r="AH119" s="18">
        <v>0</v>
      </c>
      <c r="AI119" s="18">
        <v>169</v>
      </c>
    </row>
    <row r="120" spans="1:35" x14ac:dyDescent="0.2">
      <c r="A120" s="13" t="s">
        <v>1557</v>
      </c>
      <c r="B120" s="13" t="s">
        <v>108</v>
      </c>
      <c r="C120" s="14" t="s">
        <v>761</v>
      </c>
      <c r="D120" s="13" t="s">
        <v>129</v>
      </c>
      <c r="E120" s="13" t="s">
        <v>1558</v>
      </c>
      <c r="F120" s="13" t="s">
        <v>1559</v>
      </c>
      <c r="G120" s="13" t="s">
        <v>1560</v>
      </c>
      <c r="H120" s="13" t="s">
        <v>1561</v>
      </c>
      <c r="I120" s="13" t="str">
        <f t="shared" si="10"/>
        <v>04-2024</v>
      </c>
      <c r="J120" s="13" t="str">
        <f t="shared" si="11"/>
        <v>2024</v>
      </c>
      <c r="K120" s="227" t="s">
        <v>2474</v>
      </c>
      <c r="L120" s="13" t="s">
        <v>91</v>
      </c>
      <c r="M120" s="13" t="s">
        <v>130</v>
      </c>
      <c r="N120" s="13" t="s">
        <v>35</v>
      </c>
      <c r="O120" s="13" t="s">
        <v>36</v>
      </c>
      <c r="P120" s="13" t="s">
        <v>34</v>
      </c>
      <c r="Q120" s="13" t="s">
        <v>34</v>
      </c>
      <c r="R120" s="13" t="s">
        <v>766</v>
      </c>
      <c r="S120" s="13" t="s">
        <v>767</v>
      </c>
      <c r="T120" s="15">
        <v>0</v>
      </c>
      <c r="U120" s="228" t="s">
        <v>3785</v>
      </c>
      <c r="V120" s="13" t="s">
        <v>768</v>
      </c>
      <c r="W120" s="16" t="s">
        <v>769</v>
      </c>
      <c r="X120" s="17">
        <v>0</v>
      </c>
      <c r="Y120" s="18">
        <v>0</v>
      </c>
      <c r="Z120" s="18">
        <v>0</v>
      </c>
      <c r="AA120" s="18">
        <v>0</v>
      </c>
      <c r="AB120" s="18">
        <v>0</v>
      </c>
      <c r="AC120" s="18">
        <v>0</v>
      </c>
      <c r="AD120" s="18">
        <v>0</v>
      </c>
      <c r="AE120" s="18">
        <v>0</v>
      </c>
      <c r="AF120" s="18">
        <v>0</v>
      </c>
      <c r="AG120" s="18">
        <v>0</v>
      </c>
      <c r="AH120" s="18">
        <v>0</v>
      </c>
      <c r="AI120" s="18">
        <v>0</v>
      </c>
    </row>
    <row r="121" spans="1:35" x14ac:dyDescent="0.2">
      <c r="A121" s="13" t="s">
        <v>1221</v>
      </c>
      <c r="B121" s="13" t="s">
        <v>108</v>
      </c>
      <c r="C121" s="14" t="s">
        <v>43</v>
      </c>
      <c r="D121" s="13" t="s">
        <v>1222</v>
      </c>
      <c r="E121" s="13" t="s">
        <v>1223</v>
      </c>
      <c r="F121" s="13" t="s">
        <v>1224</v>
      </c>
      <c r="G121" s="13" t="s">
        <v>1225</v>
      </c>
      <c r="H121" s="13" t="s">
        <v>1226</v>
      </c>
      <c r="I121" s="13" t="str">
        <f t="shared" si="10"/>
        <v>04-2024</v>
      </c>
      <c r="J121" s="13" t="str">
        <f t="shared" si="11"/>
        <v>2024</v>
      </c>
      <c r="K121" s="227" t="s">
        <v>2475</v>
      </c>
      <c r="L121" s="13" t="s">
        <v>1227</v>
      </c>
      <c r="M121" s="13" t="s">
        <v>1228</v>
      </c>
      <c r="N121" s="13" t="s">
        <v>35</v>
      </c>
      <c r="O121" s="13" t="s">
        <v>36</v>
      </c>
      <c r="P121" s="13" t="s">
        <v>44</v>
      </c>
      <c r="Q121" s="13" t="s">
        <v>58</v>
      </c>
      <c r="R121" s="13" t="s">
        <v>45</v>
      </c>
      <c r="S121" s="13" t="s">
        <v>39</v>
      </c>
      <c r="T121" s="15">
        <v>1</v>
      </c>
      <c r="U121" s="228" t="s">
        <v>3784</v>
      </c>
      <c r="V121" s="13" t="s">
        <v>1229</v>
      </c>
      <c r="W121" s="16" t="s">
        <v>1230</v>
      </c>
      <c r="X121" s="17">
        <v>225.87</v>
      </c>
      <c r="Y121" s="18">
        <v>225.87</v>
      </c>
      <c r="Z121" s="18">
        <v>0</v>
      </c>
      <c r="AA121" s="18">
        <v>0</v>
      </c>
      <c r="AB121" s="18">
        <v>0</v>
      </c>
      <c r="AC121" s="18">
        <v>36.14</v>
      </c>
      <c r="AD121" s="18">
        <v>0</v>
      </c>
      <c r="AE121" s="18">
        <v>0</v>
      </c>
      <c r="AF121" s="18">
        <v>0</v>
      </c>
      <c r="AG121" s="18">
        <v>0</v>
      </c>
      <c r="AH121" s="18">
        <v>0</v>
      </c>
      <c r="AI121" s="18">
        <v>262.01</v>
      </c>
    </row>
    <row r="122" spans="1:35" x14ac:dyDescent="0.2">
      <c r="A122" s="13" t="s">
        <v>1231</v>
      </c>
      <c r="B122" s="13" t="s">
        <v>108</v>
      </c>
      <c r="C122" s="14" t="s">
        <v>43</v>
      </c>
      <c r="D122" s="13" t="s">
        <v>1232</v>
      </c>
      <c r="E122" s="13" t="s">
        <v>1233</v>
      </c>
      <c r="F122" s="13" t="s">
        <v>1234</v>
      </c>
      <c r="G122" s="13" t="s">
        <v>1235</v>
      </c>
      <c r="H122" s="13" t="s">
        <v>1236</v>
      </c>
      <c r="I122" s="13" t="str">
        <f t="shared" si="10"/>
        <v>04-2024</v>
      </c>
      <c r="J122" s="13" t="str">
        <f t="shared" si="11"/>
        <v>2024</v>
      </c>
      <c r="K122" s="227" t="s">
        <v>2475</v>
      </c>
      <c r="L122" s="13" t="s">
        <v>1237</v>
      </c>
      <c r="M122" s="13" t="s">
        <v>1238</v>
      </c>
      <c r="N122" s="13" t="s">
        <v>35</v>
      </c>
      <c r="O122" s="13" t="s">
        <v>36</v>
      </c>
      <c r="P122" s="13" t="s">
        <v>44</v>
      </c>
      <c r="Q122" s="13" t="s">
        <v>56</v>
      </c>
      <c r="R122" s="13" t="s">
        <v>45</v>
      </c>
      <c r="S122" s="13" t="s">
        <v>39</v>
      </c>
      <c r="T122" s="15">
        <v>1</v>
      </c>
      <c r="U122" s="228" t="s">
        <v>3784</v>
      </c>
      <c r="V122" s="13" t="s">
        <v>1239</v>
      </c>
      <c r="W122" s="16" t="s">
        <v>1240</v>
      </c>
      <c r="X122" s="17">
        <v>2341.71</v>
      </c>
      <c r="Y122" s="18">
        <v>2341.71</v>
      </c>
      <c r="Z122" s="18">
        <v>0</v>
      </c>
      <c r="AA122" s="18">
        <v>0</v>
      </c>
      <c r="AB122" s="18">
        <v>0</v>
      </c>
      <c r="AC122" s="18">
        <v>374.67</v>
      </c>
      <c r="AD122" s="18">
        <v>0</v>
      </c>
      <c r="AE122" s="18">
        <v>0</v>
      </c>
      <c r="AF122" s="18">
        <v>0</v>
      </c>
      <c r="AG122" s="18">
        <v>0</v>
      </c>
      <c r="AH122" s="18">
        <v>0</v>
      </c>
      <c r="AI122" s="18">
        <v>2716.38</v>
      </c>
    </row>
    <row r="123" spans="1:35" x14ac:dyDescent="0.2">
      <c r="A123" s="13" t="s">
        <v>1241</v>
      </c>
      <c r="B123" s="13" t="s">
        <v>108</v>
      </c>
      <c r="C123" s="14" t="s">
        <v>43</v>
      </c>
      <c r="D123" s="13" t="s">
        <v>347</v>
      </c>
      <c r="E123" s="13" t="s">
        <v>1242</v>
      </c>
      <c r="F123" s="13" t="s">
        <v>1243</v>
      </c>
      <c r="G123" s="13" t="s">
        <v>1244</v>
      </c>
      <c r="H123" s="13" t="s">
        <v>1245</v>
      </c>
      <c r="I123" s="13" t="str">
        <f t="shared" si="10"/>
        <v>04-2024</v>
      </c>
      <c r="J123" s="13" t="str">
        <f t="shared" si="11"/>
        <v>2024</v>
      </c>
      <c r="K123" s="227" t="s">
        <v>2474</v>
      </c>
      <c r="L123" s="13" t="s">
        <v>352</v>
      </c>
      <c r="M123" s="13" t="s">
        <v>353</v>
      </c>
      <c r="N123" s="13" t="s">
        <v>35</v>
      </c>
      <c r="O123" s="13" t="s">
        <v>36</v>
      </c>
      <c r="P123" s="13" t="s">
        <v>44</v>
      </c>
      <c r="Q123" s="13" t="s">
        <v>58</v>
      </c>
      <c r="R123" s="13" t="s">
        <v>45</v>
      </c>
      <c r="S123" s="13" t="s">
        <v>39</v>
      </c>
      <c r="T123" s="15">
        <v>1</v>
      </c>
      <c r="U123" s="228" t="s">
        <v>3785</v>
      </c>
      <c r="V123" s="13" t="s">
        <v>1246</v>
      </c>
      <c r="W123" s="16" t="s">
        <v>1247</v>
      </c>
      <c r="X123" s="17">
        <v>228</v>
      </c>
      <c r="Y123" s="18">
        <v>0</v>
      </c>
      <c r="Z123" s="18">
        <v>0</v>
      </c>
      <c r="AA123" s="18">
        <v>0</v>
      </c>
      <c r="AB123" s="74">
        <v>171</v>
      </c>
      <c r="AC123" s="18">
        <v>0</v>
      </c>
      <c r="AD123" s="18">
        <v>0</v>
      </c>
      <c r="AE123" s="18">
        <v>0</v>
      </c>
      <c r="AF123" s="18">
        <v>0</v>
      </c>
      <c r="AG123" s="18">
        <v>0</v>
      </c>
      <c r="AH123" s="18">
        <v>0</v>
      </c>
      <c r="AI123" s="18">
        <v>171</v>
      </c>
    </row>
    <row r="124" spans="1:35" x14ac:dyDescent="0.2">
      <c r="A124" s="13" t="s">
        <v>1248</v>
      </c>
      <c r="B124" s="13" t="s">
        <v>108</v>
      </c>
      <c r="C124" s="14" t="s">
        <v>43</v>
      </c>
      <c r="D124" s="13" t="s">
        <v>34</v>
      </c>
      <c r="E124" s="13" t="s">
        <v>34</v>
      </c>
      <c r="F124" s="13" t="s">
        <v>1249</v>
      </c>
      <c r="G124" s="13" t="s">
        <v>1250</v>
      </c>
      <c r="H124" s="13" t="s">
        <v>1251</v>
      </c>
      <c r="I124" s="13" t="str">
        <f t="shared" si="10"/>
        <v>04-2024</v>
      </c>
      <c r="J124" s="13" t="str">
        <f t="shared" si="11"/>
        <v>2024</v>
      </c>
      <c r="K124" s="227" t="s">
        <v>2475</v>
      </c>
      <c r="L124" s="13" t="s">
        <v>1252</v>
      </c>
      <c r="M124" s="13" t="s">
        <v>1253</v>
      </c>
      <c r="N124" s="13" t="s">
        <v>35</v>
      </c>
      <c r="O124" s="13" t="s">
        <v>36</v>
      </c>
      <c r="P124" s="13" t="s">
        <v>44</v>
      </c>
      <c r="Q124" s="13" t="s">
        <v>58</v>
      </c>
      <c r="R124" s="13" t="s">
        <v>45</v>
      </c>
      <c r="S124" s="13" t="s">
        <v>39</v>
      </c>
      <c r="T124" s="15">
        <v>1</v>
      </c>
      <c r="U124" s="228" t="s">
        <v>3784</v>
      </c>
      <c r="V124" s="13" t="s">
        <v>1254</v>
      </c>
      <c r="W124" s="16" t="s">
        <v>1255</v>
      </c>
      <c r="X124" s="17">
        <v>134.47999999999999</v>
      </c>
      <c r="Y124" s="18">
        <v>134.47999999999999</v>
      </c>
      <c r="Z124" s="18">
        <v>0</v>
      </c>
      <c r="AA124" s="18">
        <v>0</v>
      </c>
      <c r="AB124" s="18">
        <v>0</v>
      </c>
      <c r="AC124" s="18">
        <v>21.52</v>
      </c>
      <c r="AD124" s="18">
        <v>0</v>
      </c>
      <c r="AE124" s="18">
        <v>0</v>
      </c>
      <c r="AF124" s="18">
        <v>0</v>
      </c>
      <c r="AG124" s="18">
        <v>0</v>
      </c>
      <c r="AH124" s="18">
        <v>0</v>
      </c>
      <c r="AI124" s="18">
        <v>156</v>
      </c>
    </row>
    <row r="125" spans="1:35" x14ac:dyDescent="0.2">
      <c r="A125" s="13" t="s">
        <v>1256</v>
      </c>
      <c r="B125" s="13" t="s">
        <v>108</v>
      </c>
      <c r="C125" s="14" t="s">
        <v>43</v>
      </c>
      <c r="D125" s="13" t="s">
        <v>34</v>
      </c>
      <c r="E125" s="13" t="s">
        <v>34</v>
      </c>
      <c r="F125" s="13" t="s">
        <v>1257</v>
      </c>
      <c r="G125" s="13" t="s">
        <v>1258</v>
      </c>
      <c r="H125" s="13" t="s">
        <v>1259</v>
      </c>
      <c r="I125" s="13" t="str">
        <f t="shared" si="10"/>
        <v>04-2024</v>
      </c>
      <c r="J125" s="13" t="str">
        <f t="shared" si="11"/>
        <v>2024</v>
      </c>
      <c r="K125" s="227" t="s">
        <v>2475</v>
      </c>
      <c r="L125" s="13" t="s">
        <v>1252</v>
      </c>
      <c r="M125" s="13" t="s">
        <v>1253</v>
      </c>
      <c r="N125" s="13" t="s">
        <v>35</v>
      </c>
      <c r="O125" s="13" t="s">
        <v>36</v>
      </c>
      <c r="P125" s="13" t="s">
        <v>44</v>
      </c>
      <c r="Q125" s="13" t="s">
        <v>58</v>
      </c>
      <c r="R125" s="13" t="s">
        <v>45</v>
      </c>
      <c r="S125" s="13" t="s">
        <v>39</v>
      </c>
      <c r="T125" s="15">
        <v>1</v>
      </c>
      <c r="U125" s="228" t="s">
        <v>3784</v>
      </c>
      <c r="V125" s="13" t="s">
        <v>1260</v>
      </c>
      <c r="W125" s="16" t="s">
        <v>1255</v>
      </c>
      <c r="X125" s="17">
        <v>134.47999999999999</v>
      </c>
      <c r="Y125" s="18">
        <v>134.47999999999999</v>
      </c>
      <c r="Z125" s="18">
        <v>0</v>
      </c>
      <c r="AA125" s="18">
        <v>0</v>
      </c>
      <c r="AB125" s="18">
        <v>0</v>
      </c>
      <c r="AC125" s="18">
        <v>21.52</v>
      </c>
      <c r="AD125" s="18">
        <v>0</v>
      </c>
      <c r="AE125" s="18">
        <v>0</v>
      </c>
      <c r="AF125" s="18">
        <v>0</v>
      </c>
      <c r="AG125" s="18">
        <v>0</v>
      </c>
      <c r="AH125" s="18">
        <v>0</v>
      </c>
      <c r="AI125" s="18">
        <v>156</v>
      </c>
    </row>
    <row r="126" spans="1:35" x14ac:dyDescent="0.2">
      <c r="A126" s="13" t="s">
        <v>1261</v>
      </c>
      <c r="B126" s="13" t="s">
        <v>108</v>
      </c>
      <c r="C126" s="14" t="s">
        <v>43</v>
      </c>
      <c r="D126" s="13" t="s">
        <v>34</v>
      </c>
      <c r="E126" s="13" t="s">
        <v>34</v>
      </c>
      <c r="F126" s="13" t="s">
        <v>1262</v>
      </c>
      <c r="G126" s="13" t="s">
        <v>1263</v>
      </c>
      <c r="H126" s="13" t="s">
        <v>1264</v>
      </c>
      <c r="I126" s="13" t="str">
        <f t="shared" si="10"/>
        <v>04-2024</v>
      </c>
      <c r="J126" s="13" t="str">
        <f t="shared" si="11"/>
        <v>2024</v>
      </c>
      <c r="K126" s="227" t="s">
        <v>2475</v>
      </c>
      <c r="L126" s="13" t="s">
        <v>1252</v>
      </c>
      <c r="M126" s="13" t="s">
        <v>1253</v>
      </c>
      <c r="N126" s="13" t="s">
        <v>35</v>
      </c>
      <c r="O126" s="13" t="s">
        <v>36</v>
      </c>
      <c r="P126" s="13" t="s">
        <v>44</v>
      </c>
      <c r="Q126" s="13" t="s">
        <v>58</v>
      </c>
      <c r="R126" s="13" t="s">
        <v>45</v>
      </c>
      <c r="S126" s="13" t="s">
        <v>39</v>
      </c>
      <c r="T126" s="15">
        <v>1</v>
      </c>
      <c r="U126" s="228" t="s">
        <v>3784</v>
      </c>
      <c r="V126" s="13" t="s">
        <v>1265</v>
      </c>
      <c r="W126" s="16" t="s">
        <v>1266</v>
      </c>
      <c r="X126" s="17">
        <v>41.38</v>
      </c>
      <c r="Y126" s="18">
        <v>41.38</v>
      </c>
      <c r="Z126" s="18">
        <v>0</v>
      </c>
      <c r="AA126" s="18">
        <v>0</v>
      </c>
      <c r="AB126" s="18">
        <v>0</v>
      </c>
      <c r="AC126" s="18">
        <v>6.62</v>
      </c>
      <c r="AD126" s="18">
        <v>0</v>
      </c>
      <c r="AE126" s="18">
        <v>0</v>
      </c>
      <c r="AF126" s="18">
        <v>0</v>
      </c>
      <c r="AG126" s="18">
        <v>0</v>
      </c>
      <c r="AH126" s="18">
        <v>0</v>
      </c>
      <c r="AI126" s="18">
        <v>48</v>
      </c>
    </row>
    <row r="127" spans="1:35" x14ac:dyDescent="0.2">
      <c r="A127" s="13" t="s">
        <v>1267</v>
      </c>
      <c r="B127" s="13" t="s">
        <v>108</v>
      </c>
      <c r="C127" s="14" t="s">
        <v>43</v>
      </c>
      <c r="D127" s="13" t="s">
        <v>1268</v>
      </c>
      <c r="E127" s="13" t="s">
        <v>1269</v>
      </c>
      <c r="F127" s="13" t="s">
        <v>1270</v>
      </c>
      <c r="G127" s="13" t="s">
        <v>1271</v>
      </c>
      <c r="H127" s="13" t="s">
        <v>1272</v>
      </c>
      <c r="I127" s="13" t="str">
        <f t="shared" si="10"/>
        <v>04-2024</v>
      </c>
      <c r="J127" s="13" t="str">
        <f t="shared" si="11"/>
        <v>2024</v>
      </c>
      <c r="K127" s="227" t="s">
        <v>2475</v>
      </c>
      <c r="L127" s="13" t="s">
        <v>626</v>
      </c>
      <c r="M127" s="13" t="s">
        <v>627</v>
      </c>
      <c r="N127" s="13" t="s">
        <v>35</v>
      </c>
      <c r="O127" s="13" t="s">
        <v>36</v>
      </c>
      <c r="P127" s="13" t="s">
        <v>44</v>
      </c>
      <c r="Q127" s="13" t="s">
        <v>58</v>
      </c>
      <c r="R127" s="13" t="s">
        <v>45</v>
      </c>
      <c r="S127" s="13" t="s">
        <v>39</v>
      </c>
      <c r="T127" s="15">
        <v>1</v>
      </c>
      <c r="U127" s="228" t="s">
        <v>3784</v>
      </c>
      <c r="V127" s="13" t="s">
        <v>1273</v>
      </c>
      <c r="W127" s="16" t="s">
        <v>1274</v>
      </c>
      <c r="X127" s="17">
        <v>962.32</v>
      </c>
      <c r="Y127" s="18">
        <v>952.41</v>
      </c>
      <c r="Z127" s="18">
        <v>0</v>
      </c>
      <c r="AA127" s="18">
        <v>0</v>
      </c>
      <c r="AB127" s="18">
        <v>0</v>
      </c>
      <c r="AC127" s="18">
        <v>152.38999999999999</v>
      </c>
      <c r="AD127" s="18">
        <v>0</v>
      </c>
      <c r="AE127" s="18">
        <v>0</v>
      </c>
      <c r="AF127" s="18">
        <v>0</v>
      </c>
      <c r="AG127" s="18">
        <v>0</v>
      </c>
      <c r="AH127" s="18">
        <v>0</v>
      </c>
      <c r="AI127" s="18">
        <v>1104.8000000000002</v>
      </c>
    </row>
    <row r="128" spans="1:35" x14ac:dyDescent="0.2">
      <c r="A128" s="13" t="s">
        <v>1275</v>
      </c>
      <c r="B128" s="13" t="s">
        <v>108</v>
      </c>
      <c r="C128" s="14" t="s">
        <v>43</v>
      </c>
      <c r="D128" s="13" t="s">
        <v>1276</v>
      </c>
      <c r="E128" s="13" t="s">
        <v>1277</v>
      </c>
      <c r="F128" s="13" t="s">
        <v>1278</v>
      </c>
      <c r="G128" s="13" t="s">
        <v>1279</v>
      </c>
      <c r="H128" s="13" t="s">
        <v>1280</v>
      </c>
      <c r="I128" s="13" t="str">
        <f t="shared" si="10"/>
        <v>04-2024</v>
      </c>
      <c r="J128" s="13" t="str">
        <f t="shared" si="11"/>
        <v>2024</v>
      </c>
      <c r="K128" s="227" t="s">
        <v>2475</v>
      </c>
      <c r="L128" s="13" t="s">
        <v>626</v>
      </c>
      <c r="M128" s="13" t="s">
        <v>627</v>
      </c>
      <c r="N128" s="13" t="s">
        <v>35</v>
      </c>
      <c r="O128" s="13" t="s">
        <v>36</v>
      </c>
      <c r="P128" s="13" t="s">
        <v>44</v>
      </c>
      <c r="Q128" s="13" t="s">
        <v>46</v>
      </c>
      <c r="R128" s="13" t="s">
        <v>45</v>
      </c>
      <c r="S128" s="13" t="s">
        <v>39</v>
      </c>
      <c r="T128" s="15">
        <v>1</v>
      </c>
      <c r="U128" s="228" t="s">
        <v>3784</v>
      </c>
      <c r="V128" s="13" t="s">
        <v>1281</v>
      </c>
      <c r="W128" s="16" t="s">
        <v>1282</v>
      </c>
      <c r="X128" s="17">
        <v>421.21</v>
      </c>
      <c r="Y128" s="18">
        <v>421.21</v>
      </c>
      <c r="Z128" s="18">
        <v>0</v>
      </c>
      <c r="AA128" s="18">
        <v>0</v>
      </c>
      <c r="AB128" s="18">
        <v>0</v>
      </c>
      <c r="AC128" s="18">
        <v>67.39</v>
      </c>
      <c r="AD128" s="18">
        <v>0</v>
      </c>
      <c r="AE128" s="18">
        <v>0</v>
      </c>
      <c r="AF128" s="18">
        <v>0</v>
      </c>
      <c r="AG128" s="18">
        <v>0</v>
      </c>
      <c r="AH128" s="18">
        <v>0</v>
      </c>
      <c r="AI128" s="18">
        <v>488.59999999999997</v>
      </c>
    </row>
    <row r="129" spans="1:35" x14ac:dyDescent="0.2">
      <c r="A129" s="13" t="s">
        <v>1283</v>
      </c>
      <c r="B129" s="13" t="s">
        <v>108</v>
      </c>
      <c r="C129" s="14" t="s">
        <v>43</v>
      </c>
      <c r="D129" s="13" t="s">
        <v>1276</v>
      </c>
      <c r="E129" s="13" t="s">
        <v>1284</v>
      </c>
      <c r="F129" s="13" t="s">
        <v>1285</v>
      </c>
      <c r="G129" s="13" t="s">
        <v>1286</v>
      </c>
      <c r="H129" s="13" t="s">
        <v>1287</v>
      </c>
      <c r="I129" s="13" t="str">
        <f t="shared" si="10"/>
        <v>04-2024</v>
      </c>
      <c r="J129" s="13" t="str">
        <f t="shared" si="11"/>
        <v>2024</v>
      </c>
      <c r="K129" s="227" t="s">
        <v>2475</v>
      </c>
      <c r="L129" s="13" t="s">
        <v>626</v>
      </c>
      <c r="M129" s="13" t="s">
        <v>627</v>
      </c>
      <c r="N129" s="13" t="s">
        <v>35</v>
      </c>
      <c r="O129" s="13" t="s">
        <v>36</v>
      </c>
      <c r="P129" s="13" t="s">
        <v>44</v>
      </c>
      <c r="Q129" s="13" t="s">
        <v>46</v>
      </c>
      <c r="R129" s="13" t="s">
        <v>45</v>
      </c>
      <c r="S129" s="13" t="s">
        <v>39</v>
      </c>
      <c r="T129" s="15">
        <v>1</v>
      </c>
      <c r="U129" s="228" t="s">
        <v>3784</v>
      </c>
      <c r="V129" s="13" t="s">
        <v>1281</v>
      </c>
      <c r="W129" s="16" t="s">
        <v>1288</v>
      </c>
      <c r="X129" s="17">
        <v>151.72</v>
      </c>
      <c r="Y129" s="18">
        <v>151.72</v>
      </c>
      <c r="Z129" s="18">
        <v>0</v>
      </c>
      <c r="AA129" s="18">
        <v>0</v>
      </c>
      <c r="AB129" s="18">
        <v>0</v>
      </c>
      <c r="AC129" s="18">
        <v>24.28</v>
      </c>
      <c r="AD129" s="18">
        <v>0</v>
      </c>
      <c r="AE129" s="18">
        <v>0</v>
      </c>
      <c r="AF129" s="18">
        <v>0</v>
      </c>
      <c r="AG129" s="18">
        <v>0</v>
      </c>
      <c r="AH129" s="18">
        <v>0</v>
      </c>
      <c r="AI129" s="18">
        <v>176</v>
      </c>
    </row>
    <row r="130" spans="1:35" x14ac:dyDescent="0.2">
      <c r="A130" s="13" t="s">
        <v>1289</v>
      </c>
      <c r="B130" s="13" t="s">
        <v>108</v>
      </c>
      <c r="C130" s="14" t="s">
        <v>43</v>
      </c>
      <c r="D130" s="13" t="s">
        <v>1276</v>
      </c>
      <c r="E130" s="13" t="s">
        <v>1290</v>
      </c>
      <c r="F130" s="13" t="s">
        <v>1291</v>
      </c>
      <c r="G130" s="13" t="s">
        <v>1292</v>
      </c>
      <c r="H130" s="13" t="s">
        <v>1293</v>
      </c>
      <c r="I130" s="13" t="str">
        <f t="shared" si="10"/>
        <v>04-2024</v>
      </c>
      <c r="J130" s="13" t="str">
        <f t="shared" si="11"/>
        <v>2024</v>
      </c>
      <c r="K130" s="227" t="s">
        <v>2475</v>
      </c>
      <c r="L130" s="13" t="s">
        <v>626</v>
      </c>
      <c r="M130" s="13" t="s">
        <v>627</v>
      </c>
      <c r="N130" s="13" t="s">
        <v>35</v>
      </c>
      <c r="O130" s="13" t="s">
        <v>36</v>
      </c>
      <c r="P130" s="13" t="s">
        <v>44</v>
      </c>
      <c r="Q130" s="13" t="s">
        <v>58</v>
      </c>
      <c r="R130" s="13" t="s">
        <v>45</v>
      </c>
      <c r="S130" s="13" t="s">
        <v>39</v>
      </c>
      <c r="T130" s="15">
        <v>1</v>
      </c>
      <c r="U130" s="228" t="s">
        <v>3784</v>
      </c>
      <c r="V130" s="13" t="s">
        <v>1294</v>
      </c>
      <c r="W130" s="16" t="s">
        <v>1295</v>
      </c>
      <c r="X130" s="17">
        <v>405</v>
      </c>
      <c r="Y130" s="18">
        <v>405</v>
      </c>
      <c r="Z130" s="18">
        <v>0</v>
      </c>
      <c r="AA130" s="18">
        <v>0</v>
      </c>
      <c r="AB130" s="18">
        <v>0</v>
      </c>
      <c r="AC130" s="18">
        <v>64.8</v>
      </c>
      <c r="AD130" s="18">
        <v>0</v>
      </c>
      <c r="AE130" s="18">
        <v>0</v>
      </c>
      <c r="AF130" s="18">
        <v>0</v>
      </c>
      <c r="AG130" s="18">
        <v>0</v>
      </c>
      <c r="AH130" s="18">
        <v>0</v>
      </c>
      <c r="AI130" s="18">
        <v>469.8</v>
      </c>
    </row>
    <row r="131" spans="1:35" x14ac:dyDescent="0.2">
      <c r="A131" s="13" t="s">
        <v>1296</v>
      </c>
      <c r="B131" s="13" t="s">
        <v>108</v>
      </c>
      <c r="C131" s="14" t="s">
        <v>43</v>
      </c>
      <c r="D131" s="13" t="s">
        <v>621</v>
      </c>
      <c r="E131" s="13" t="s">
        <v>1297</v>
      </c>
      <c r="F131" s="13" t="s">
        <v>1298</v>
      </c>
      <c r="G131" s="13" t="s">
        <v>1299</v>
      </c>
      <c r="H131" s="13" t="s">
        <v>1300</v>
      </c>
      <c r="I131" s="13" t="str">
        <f t="shared" si="10"/>
        <v>04-2024</v>
      </c>
      <c r="J131" s="13" t="str">
        <f t="shared" si="11"/>
        <v>2024</v>
      </c>
      <c r="K131" s="227" t="s">
        <v>2475</v>
      </c>
      <c r="L131" s="13" t="s">
        <v>626</v>
      </c>
      <c r="M131" s="13" t="s">
        <v>627</v>
      </c>
      <c r="N131" s="13" t="s">
        <v>35</v>
      </c>
      <c r="O131" s="13" t="s">
        <v>36</v>
      </c>
      <c r="P131" s="13" t="s">
        <v>44</v>
      </c>
      <c r="Q131" s="13" t="s">
        <v>46</v>
      </c>
      <c r="R131" s="13" t="s">
        <v>45</v>
      </c>
      <c r="S131" s="13" t="s">
        <v>39</v>
      </c>
      <c r="T131" s="15">
        <v>1</v>
      </c>
      <c r="U131" s="228" t="s">
        <v>3784</v>
      </c>
      <c r="V131" s="13" t="s">
        <v>1301</v>
      </c>
      <c r="W131" s="16" t="s">
        <v>1302</v>
      </c>
      <c r="X131" s="17">
        <v>1150.23</v>
      </c>
      <c r="Y131" s="18">
        <v>1059.28</v>
      </c>
      <c r="Z131" s="18">
        <v>0</v>
      </c>
      <c r="AA131" s="18">
        <v>0</v>
      </c>
      <c r="AB131" s="18">
        <v>0</v>
      </c>
      <c r="AC131" s="18">
        <v>169.48</v>
      </c>
      <c r="AD131" s="18">
        <v>0</v>
      </c>
      <c r="AE131" s="18">
        <v>0</v>
      </c>
      <c r="AF131" s="18">
        <v>0</v>
      </c>
      <c r="AG131" s="18">
        <v>0</v>
      </c>
      <c r="AH131" s="18">
        <v>0</v>
      </c>
      <c r="AI131" s="18">
        <v>1228.76</v>
      </c>
    </row>
    <row r="132" spans="1:35" x14ac:dyDescent="0.2">
      <c r="A132" s="13" t="s">
        <v>1303</v>
      </c>
      <c r="B132" s="13" t="s">
        <v>108</v>
      </c>
      <c r="C132" s="14" t="s">
        <v>43</v>
      </c>
      <c r="D132" s="13" t="s">
        <v>86</v>
      </c>
      <c r="E132" s="13" t="s">
        <v>1304</v>
      </c>
      <c r="F132" s="13" t="s">
        <v>1305</v>
      </c>
      <c r="G132" s="13" t="s">
        <v>1306</v>
      </c>
      <c r="H132" s="13" t="s">
        <v>1307</v>
      </c>
      <c r="I132" s="13" t="str">
        <f t="shared" si="10"/>
        <v>04-2024</v>
      </c>
      <c r="J132" s="13" t="str">
        <f t="shared" si="11"/>
        <v>2024</v>
      </c>
      <c r="K132" s="227" t="s">
        <v>2475</v>
      </c>
      <c r="L132" s="13" t="s">
        <v>1308</v>
      </c>
      <c r="M132" s="13" t="s">
        <v>1309</v>
      </c>
      <c r="N132" s="13" t="s">
        <v>35</v>
      </c>
      <c r="O132" s="13" t="s">
        <v>36</v>
      </c>
      <c r="P132" s="13" t="s">
        <v>44</v>
      </c>
      <c r="Q132" s="13" t="s">
        <v>46</v>
      </c>
      <c r="R132" s="13" t="s">
        <v>45</v>
      </c>
      <c r="S132" s="13" t="s">
        <v>39</v>
      </c>
      <c r="T132" s="15">
        <v>1</v>
      </c>
      <c r="U132" s="228" t="s">
        <v>3784</v>
      </c>
      <c r="V132" s="13" t="s">
        <v>1310</v>
      </c>
      <c r="W132" s="16" t="s">
        <v>1311</v>
      </c>
      <c r="X132" s="17">
        <v>326.22000000000003</v>
      </c>
      <c r="Y132" s="18">
        <v>326.22000000000003</v>
      </c>
      <c r="Z132" s="18">
        <v>0</v>
      </c>
      <c r="AA132" s="18">
        <v>0</v>
      </c>
      <c r="AB132" s="18">
        <v>0</v>
      </c>
      <c r="AC132" s="18">
        <v>52.2</v>
      </c>
      <c r="AD132" s="18">
        <v>0</v>
      </c>
      <c r="AE132" s="18">
        <v>0</v>
      </c>
      <c r="AF132" s="18">
        <v>0</v>
      </c>
      <c r="AG132" s="18">
        <v>0</v>
      </c>
      <c r="AH132" s="18">
        <v>0</v>
      </c>
      <c r="AI132" s="18">
        <v>378.42</v>
      </c>
    </row>
    <row r="133" spans="1:35" x14ac:dyDescent="0.2">
      <c r="A133" s="13" t="s">
        <v>1312</v>
      </c>
      <c r="B133" s="13" t="s">
        <v>108</v>
      </c>
      <c r="C133" s="14" t="s">
        <v>43</v>
      </c>
      <c r="D133" s="13" t="s">
        <v>211</v>
      </c>
      <c r="E133" s="13" t="s">
        <v>1313</v>
      </c>
      <c r="F133" s="13" t="s">
        <v>1314</v>
      </c>
      <c r="G133" s="13" t="s">
        <v>1315</v>
      </c>
      <c r="H133" s="13" t="s">
        <v>1316</v>
      </c>
      <c r="I133" s="13" t="str">
        <f t="shared" si="10"/>
        <v>04-2024</v>
      </c>
      <c r="J133" s="13" t="str">
        <f t="shared" si="11"/>
        <v>2024</v>
      </c>
      <c r="K133" s="227" t="s">
        <v>2474</v>
      </c>
      <c r="L133" s="13" t="s">
        <v>216</v>
      </c>
      <c r="M133" s="13" t="s">
        <v>217</v>
      </c>
      <c r="N133" s="13" t="s">
        <v>35</v>
      </c>
      <c r="O133" s="13" t="s">
        <v>36</v>
      </c>
      <c r="P133" s="13" t="s">
        <v>44</v>
      </c>
      <c r="Q133" s="13" t="s">
        <v>56</v>
      </c>
      <c r="R133" s="13" t="s">
        <v>45</v>
      </c>
      <c r="S133" s="13" t="s">
        <v>39</v>
      </c>
      <c r="T133" s="15">
        <v>1</v>
      </c>
      <c r="U133" s="228" t="s">
        <v>3785</v>
      </c>
      <c r="V133" s="13" t="s">
        <v>64</v>
      </c>
      <c r="W133" s="16" t="s">
        <v>1317</v>
      </c>
      <c r="X133" s="17">
        <v>203.45</v>
      </c>
      <c r="Y133" s="18">
        <v>203.45</v>
      </c>
      <c r="Z133" s="18">
        <v>0</v>
      </c>
      <c r="AA133" s="18">
        <v>0</v>
      </c>
      <c r="AB133" s="18">
        <v>0</v>
      </c>
      <c r="AC133" s="18">
        <v>32.549999999999997</v>
      </c>
      <c r="AD133" s="18">
        <v>0</v>
      </c>
      <c r="AE133" s="18">
        <v>0</v>
      </c>
      <c r="AF133" s="18">
        <v>0</v>
      </c>
      <c r="AG133" s="18">
        <v>0</v>
      </c>
      <c r="AH133" s="18">
        <v>0</v>
      </c>
      <c r="AI133" s="18">
        <v>236</v>
      </c>
    </row>
    <row r="134" spans="1:35" x14ac:dyDescent="0.2">
      <c r="A134" s="13" t="s">
        <v>1318</v>
      </c>
      <c r="B134" s="13" t="s">
        <v>108</v>
      </c>
      <c r="C134" s="14" t="s">
        <v>43</v>
      </c>
      <c r="D134" s="13" t="s">
        <v>86</v>
      </c>
      <c r="E134" s="13" t="s">
        <v>1319</v>
      </c>
      <c r="F134" s="13" t="s">
        <v>1320</v>
      </c>
      <c r="G134" s="13" t="s">
        <v>1321</v>
      </c>
      <c r="H134" s="13" t="s">
        <v>1322</v>
      </c>
      <c r="I134" s="13" t="str">
        <f t="shared" si="10"/>
        <v>04-2024</v>
      </c>
      <c r="J134" s="13" t="str">
        <f t="shared" si="11"/>
        <v>2024</v>
      </c>
      <c r="K134" s="227" t="s">
        <v>2475</v>
      </c>
      <c r="L134" s="13" t="s">
        <v>1323</v>
      </c>
      <c r="M134" s="13" t="s">
        <v>1324</v>
      </c>
      <c r="N134" s="13" t="s">
        <v>35</v>
      </c>
      <c r="O134" s="13" t="s">
        <v>36</v>
      </c>
      <c r="P134" s="13" t="s">
        <v>44</v>
      </c>
      <c r="Q134" s="13" t="s">
        <v>58</v>
      </c>
      <c r="R134" s="13" t="s">
        <v>45</v>
      </c>
      <c r="S134" s="13" t="s">
        <v>39</v>
      </c>
      <c r="T134" s="15">
        <v>1</v>
      </c>
      <c r="U134" s="228" t="s">
        <v>3784</v>
      </c>
      <c r="V134" s="13" t="s">
        <v>1325</v>
      </c>
      <c r="W134" s="16" t="s">
        <v>1326</v>
      </c>
      <c r="X134" s="17">
        <v>833.12</v>
      </c>
      <c r="Y134" s="18">
        <v>833.12</v>
      </c>
      <c r="Z134" s="18">
        <v>0</v>
      </c>
      <c r="AA134" s="18">
        <v>0</v>
      </c>
      <c r="AB134" s="18">
        <v>0</v>
      </c>
      <c r="AC134" s="18">
        <v>133.29</v>
      </c>
      <c r="AD134" s="18">
        <v>0</v>
      </c>
      <c r="AE134" s="18">
        <v>7.25</v>
      </c>
      <c r="AF134" s="18">
        <v>3.16</v>
      </c>
      <c r="AG134" s="18">
        <v>0</v>
      </c>
      <c r="AH134" s="18">
        <v>0</v>
      </c>
      <c r="AI134" s="18">
        <v>956</v>
      </c>
    </row>
    <row r="135" spans="1:35" x14ac:dyDescent="0.2">
      <c r="A135" s="13" t="s">
        <v>1336</v>
      </c>
      <c r="B135" s="13" t="s">
        <v>108</v>
      </c>
      <c r="C135" s="14" t="s">
        <v>43</v>
      </c>
      <c r="D135" s="13" t="s">
        <v>1337</v>
      </c>
      <c r="E135" s="13" t="s">
        <v>1338</v>
      </c>
      <c r="F135" s="13" t="s">
        <v>1339</v>
      </c>
      <c r="G135" s="13" t="s">
        <v>1340</v>
      </c>
      <c r="H135" s="13" t="s">
        <v>1341</v>
      </c>
      <c r="I135" s="13" t="str">
        <f t="shared" si="10"/>
        <v>04-2024</v>
      </c>
      <c r="J135" s="13" t="str">
        <f t="shared" si="11"/>
        <v>2024</v>
      </c>
      <c r="K135" s="227" t="s">
        <v>2474</v>
      </c>
      <c r="L135" s="13" t="s">
        <v>1342</v>
      </c>
      <c r="M135" s="13" t="s">
        <v>1343</v>
      </c>
      <c r="N135" s="13" t="s">
        <v>35</v>
      </c>
      <c r="O135" s="13" t="s">
        <v>36</v>
      </c>
      <c r="P135" s="13" t="s">
        <v>44</v>
      </c>
      <c r="Q135" s="13" t="s">
        <v>56</v>
      </c>
      <c r="R135" s="13" t="s">
        <v>45</v>
      </c>
      <c r="S135" s="13" t="s">
        <v>39</v>
      </c>
      <c r="T135" s="15">
        <v>1</v>
      </c>
      <c r="U135" s="228" t="s">
        <v>3785</v>
      </c>
      <c r="V135" s="13" t="s">
        <v>1344</v>
      </c>
      <c r="W135" s="16" t="s">
        <v>1345</v>
      </c>
      <c r="X135" s="17">
        <v>1809.48</v>
      </c>
      <c r="Y135" s="18">
        <v>1809.48</v>
      </c>
      <c r="Z135" s="18">
        <v>0</v>
      </c>
      <c r="AA135" s="18">
        <v>0</v>
      </c>
      <c r="AB135" s="18">
        <v>0</v>
      </c>
      <c r="AC135" s="18">
        <v>289.52</v>
      </c>
      <c r="AD135" s="18">
        <v>0</v>
      </c>
      <c r="AE135" s="18">
        <v>0</v>
      </c>
      <c r="AF135" s="18">
        <v>0</v>
      </c>
      <c r="AG135" s="18">
        <v>0</v>
      </c>
      <c r="AH135" s="18">
        <v>0</v>
      </c>
      <c r="AI135" s="18">
        <v>2099</v>
      </c>
    </row>
    <row r="136" spans="1:35" x14ac:dyDescent="0.2">
      <c r="A136" s="13" t="s">
        <v>1346</v>
      </c>
      <c r="B136" s="13" t="s">
        <v>108</v>
      </c>
      <c r="C136" s="14" t="s">
        <v>43</v>
      </c>
      <c r="D136" s="13" t="s">
        <v>34</v>
      </c>
      <c r="E136" s="13" t="s">
        <v>1347</v>
      </c>
      <c r="F136" s="13" t="s">
        <v>1347</v>
      </c>
      <c r="G136" s="13" t="s">
        <v>1348</v>
      </c>
      <c r="H136" s="13" t="s">
        <v>1349</v>
      </c>
      <c r="I136" s="13" t="str">
        <f t="shared" si="10"/>
        <v>04-2024</v>
      </c>
      <c r="J136" s="13" t="str">
        <f t="shared" si="11"/>
        <v>2024</v>
      </c>
      <c r="K136" s="227" t="s">
        <v>2474</v>
      </c>
      <c r="L136" s="13" t="s">
        <v>1350</v>
      </c>
      <c r="M136" s="13" t="s">
        <v>1351</v>
      </c>
      <c r="N136" s="13" t="s">
        <v>35</v>
      </c>
      <c r="O136" s="13" t="s">
        <v>36</v>
      </c>
      <c r="P136" s="13" t="s">
        <v>44</v>
      </c>
      <c r="Q136" s="13" t="s">
        <v>58</v>
      </c>
      <c r="R136" s="13" t="s">
        <v>45</v>
      </c>
      <c r="S136" s="13" t="s">
        <v>39</v>
      </c>
      <c r="T136" s="15">
        <v>1</v>
      </c>
      <c r="U136" s="228" t="s">
        <v>3784</v>
      </c>
      <c r="V136" s="13" t="s">
        <v>1352</v>
      </c>
      <c r="W136" s="16" t="s">
        <v>1353</v>
      </c>
      <c r="X136" s="17">
        <v>109.8</v>
      </c>
      <c r="Y136" s="18">
        <v>109.8</v>
      </c>
      <c r="Z136" s="18">
        <v>0</v>
      </c>
      <c r="AA136" s="18">
        <v>0</v>
      </c>
      <c r="AB136" s="18">
        <v>0</v>
      </c>
      <c r="AC136" s="18">
        <v>17.57</v>
      </c>
      <c r="AD136" s="18">
        <v>0</v>
      </c>
      <c r="AE136" s="18">
        <v>1.37</v>
      </c>
      <c r="AF136" s="18">
        <v>0</v>
      </c>
      <c r="AG136" s="18">
        <v>0</v>
      </c>
      <c r="AH136" s="18">
        <v>0</v>
      </c>
      <c r="AI136" s="18">
        <v>126</v>
      </c>
    </row>
    <row r="137" spans="1:35" x14ac:dyDescent="0.2">
      <c r="A137" s="13" t="s">
        <v>1354</v>
      </c>
      <c r="B137" s="13" t="s">
        <v>108</v>
      </c>
      <c r="C137" s="14" t="s">
        <v>43</v>
      </c>
      <c r="D137" s="13" t="s">
        <v>1355</v>
      </c>
      <c r="E137" s="13" t="s">
        <v>1356</v>
      </c>
      <c r="F137" s="13" t="s">
        <v>1357</v>
      </c>
      <c r="G137" s="13" t="s">
        <v>1358</v>
      </c>
      <c r="H137" s="13" t="s">
        <v>1359</v>
      </c>
      <c r="I137" s="13" t="str">
        <f t="shared" si="10"/>
        <v>04-2024</v>
      </c>
      <c r="J137" s="13" t="str">
        <f t="shared" si="11"/>
        <v>2024</v>
      </c>
      <c r="K137" s="227" t="s">
        <v>2475</v>
      </c>
      <c r="L137" s="13" t="s">
        <v>1360</v>
      </c>
      <c r="M137" s="13" t="s">
        <v>1361</v>
      </c>
      <c r="N137" s="13" t="s">
        <v>35</v>
      </c>
      <c r="O137" s="13" t="s">
        <v>36</v>
      </c>
      <c r="P137" s="13" t="s">
        <v>44</v>
      </c>
      <c r="Q137" s="13" t="s">
        <v>58</v>
      </c>
      <c r="R137" s="13" t="s">
        <v>45</v>
      </c>
      <c r="S137" s="13" t="s">
        <v>39</v>
      </c>
      <c r="T137" s="15">
        <v>1</v>
      </c>
      <c r="U137" s="228" t="s">
        <v>3784</v>
      </c>
      <c r="V137" s="13" t="s">
        <v>1362</v>
      </c>
      <c r="W137" s="16" t="s">
        <v>1363</v>
      </c>
      <c r="X137" s="17">
        <v>70.69</v>
      </c>
      <c r="Y137" s="18">
        <v>70.69</v>
      </c>
      <c r="Z137" s="18">
        <v>0</v>
      </c>
      <c r="AA137" s="18">
        <v>0</v>
      </c>
      <c r="AB137" s="18">
        <v>0</v>
      </c>
      <c r="AC137" s="18">
        <v>11.31</v>
      </c>
      <c r="AD137" s="18">
        <v>0</v>
      </c>
      <c r="AE137" s="18">
        <v>0</v>
      </c>
      <c r="AF137" s="18">
        <v>0</v>
      </c>
      <c r="AG137" s="18">
        <v>0</v>
      </c>
      <c r="AH137" s="18">
        <v>0</v>
      </c>
      <c r="AI137" s="18">
        <v>82</v>
      </c>
    </row>
    <row r="138" spans="1:35" x14ac:dyDescent="0.2">
      <c r="A138" s="13" t="s">
        <v>1364</v>
      </c>
      <c r="B138" s="13" t="s">
        <v>108</v>
      </c>
      <c r="C138" s="14" t="s">
        <v>43</v>
      </c>
      <c r="D138" s="13" t="s">
        <v>34</v>
      </c>
      <c r="E138" s="13" t="s">
        <v>1365</v>
      </c>
      <c r="F138" s="13" t="s">
        <v>1365</v>
      </c>
      <c r="G138" s="13" t="s">
        <v>1366</v>
      </c>
      <c r="H138" s="13" t="s">
        <v>1367</v>
      </c>
      <c r="I138" s="13" t="str">
        <f t="shared" si="10"/>
        <v>04-2024</v>
      </c>
      <c r="J138" s="13" t="str">
        <f t="shared" si="11"/>
        <v>2024</v>
      </c>
      <c r="K138" s="227" t="s">
        <v>2475</v>
      </c>
      <c r="L138" s="13" t="s">
        <v>1368</v>
      </c>
      <c r="M138" s="13" t="s">
        <v>1369</v>
      </c>
      <c r="N138" s="13" t="s">
        <v>35</v>
      </c>
      <c r="O138" s="13" t="s">
        <v>36</v>
      </c>
      <c r="P138" s="13" t="s">
        <v>44</v>
      </c>
      <c r="Q138" s="13" t="s">
        <v>58</v>
      </c>
      <c r="R138" s="13" t="s">
        <v>45</v>
      </c>
      <c r="S138" s="13" t="s">
        <v>39</v>
      </c>
      <c r="T138" s="15">
        <v>1</v>
      </c>
      <c r="U138" s="228" t="s">
        <v>3784</v>
      </c>
      <c r="V138" s="13" t="s">
        <v>1370</v>
      </c>
      <c r="W138" s="16" t="s">
        <v>1371</v>
      </c>
      <c r="X138" s="17">
        <v>268.10000000000002</v>
      </c>
      <c r="Y138" s="18">
        <v>268.10000000000002</v>
      </c>
      <c r="Z138" s="18">
        <v>0</v>
      </c>
      <c r="AA138" s="18">
        <v>0</v>
      </c>
      <c r="AB138" s="18">
        <v>0</v>
      </c>
      <c r="AC138" s="18">
        <v>42.9</v>
      </c>
      <c r="AD138" s="18">
        <v>0</v>
      </c>
      <c r="AE138" s="18">
        <v>0</v>
      </c>
      <c r="AF138" s="18">
        <v>0</v>
      </c>
      <c r="AG138" s="18">
        <v>0</v>
      </c>
      <c r="AH138" s="18">
        <v>0</v>
      </c>
      <c r="AI138" s="18">
        <v>311</v>
      </c>
    </row>
    <row r="139" spans="1:35" x14ac:dyDescent="0.2">
      <c r="A139" s="13" t="s">
        <v>1372</v>
      </c>
      <c r="B139" s="13" t="s">
        <v>108</v>
      </c>
      <c r="C139" s="14" t="s">
        <v>43</v>
      </c>
      <c r="D139" s="13" t="s">
        <v>1373</v>
      </c>
      <c r="E139" s="13" t="s">
        <v>1374</v>
      </c>
      <c r="F139" s="13" t="s">
        <v>1375</v>
      </c>
      <c r="G139" s="13" t="s">
        <v>1376</v>
      </c>
      <c r="H139" s="13" t="s">
        <v>1377</v>
      </c>
      <c r="I139" s="13" t="str">
        <f t="shared" si="10"/>
        <v>04-2024</v>
      </c>
      <c r="J139" s="13" t="str">
        <f t="shared" si="11"/>
        <v>2024</v>
      </c>
      <c r="K139" s="227" t="s">
        <v>2475</v>
      </c>
      <c r="L139" s="13" t="s">
        <v>1378</v>
      </c>
      <c r="M139" s="13" t="s">
        <v>1379</v>
      </c>
      <c r="N139" s="13" t="s">
        <v>35</v>
      </c>
      <c r="O139" s="13" t="s">
        <v>36</v>
      </c>
      <c r="P139" s="13" t="s">
        <v>44</v>
      </c>
      <c r="Q139" s="13" t="s">
        <v>46</v>
      </c>
      <c r="R139" s="13" t="s">
        <v>45</v>
      </c>
      <c r="S139" s="13" t="s">
        <v>39</v>
      </c>
      <c r="T139" s="15">
        <v>1</v>
      </c>
      <c r="U139" s="228" t="s">
        <v>3784</v>
      </c>
      <c r="V139" s="13" t="s">
        <v>1380</v>
      </c>
      <c r="W139" s="16" t="s">
        <v>1381</v>
      </c>
      <c r="X139" s="17">
        <v>259.63</v>
      </c>
      <c r="Y139" s="18">
        <v>252.31</v>
      </c>
      <c r="Z139" s="18">
        <v>0</v>
      </c>
      <c r="AA139" s="18">
        <v>0</v>
      </c>
      <c r="AB139" s="18">
        <v>0</v>
      </c>
      <c r="AC139" s="18">
        <v>40.369999999999997</v>
      </c>
      <c r="AD139" s="74">
        <v>7.32</v>
      </c>
      <c r="AE139" s="18">
        <v>0</v>
      </c>
      <c r="AF139" s="18">
        <v>0</v>
      </c>
      <c r="AG139" s="18">
        <v>0</v>
      </c>
      <c r="AH139" s="18">
        <v>0</v>
      </c>
      <c r="AI139" s="18">
        <v>300</v>
      </c>
    </row>
    <row r="140" spans="1:35" x14ac:dyDescent="0.2">
      <c r="A140" s="13" t="s">
        <v>1382</v>
      </c>
      <c r="B140" s="13" t="s">
        <v>108</v>
      </c>
      <c r="C140" s="14" t="s">
        <v>43</v>
      </c>
      <c r="D140" s="13" t="s">
        <v>647</v>
      </c>
      <c r="E140" s="13" t="s">
        <v>1383</v>
      </c>
      <c r="F140" s="13" t="s">
        <v>1384</v>
      </c>
      <c r="G140" s="13" t="s">
        <v>1385</v>
      </c>
      <c r="H140" s="13" t="s">
        <v>1386</v>
      </c>
      <c r="I140" s="13" t="str">
        <f t="shared" si="10"/>
        <v>04-2024</v>
      </c>
      <c r="J140" s="13" t="str">
        <f t="shared" si="11"/>
        <v>2024</v>
      </c>
      <c r="K140" s="227" t="s">
        <v>2475</v>
      </c>
      <c r="L140" s="13" t="s">
        <v>63</v>
      </c>
      <c r="M140" s="13" t="s">
        <v>115</v>
      </c>
      <c r="N140" s="13" t="s">
        <v>35</v>
      </c>
      <c r="O140" s="13" t="s">
        <v>36</v>
      </c>
      <c r="P140" s="13" t="s">
        <v>44</v>
      </c>
      <c r="Q140" s="13" t="s">
        <v>46</v>
      </c>
      <c r="R140" s="13" t="s">
        <v>45</v>
      </c>
      <c r="S140" s="13" t="s">
        <v>39</v>
      </c>
      <c r="T140" s="15">
        <v>1</v>
      </c>
      <c r="U140" s="228" t="s">
        <v>3785</v>
      </c>
      <c r="V140" s="13" t="s">
        <v>1387</v>
      </c>
      <c r="W140" s="16" t="s">
        <v>1388</v>
      </c>
      <c r="X140" s="17">
        <v>266.38</v>
      </c>
      <c r="Y140" s="18">
        <v>266.38</v>
      </c>
      <c r="Z140" s="18">
        <v>0</v>
      </c>
      <c r="AA140" s="18">
        <v>0</v>
      </c>
      <c r="AB140" s="18">
        <v>0</v>
      </c>
      <c r="AC140" s="18">
        <v>42.62</v>
      </c>
      <c r="AD140" s="18">
        <v>0</v>
      </c>
      <c r="AE140" s="18">
        <v>0</v>
      </c>
      <c r="AF140" s="18">
        <v>0</v>
      </c>
      <c r="AG140" s="18">
        <v>0</v>
      </c>
      <c r="AH140" s="18">
        <v>0</v>
      </c>
      <c r="AI140" s="18">
        <v>309</v>
      </c>
    </row>
    <row r="141" spans="1:35" x14ac:dyDescent="0.2">
      <c r="A141" s="13" t="s">
        <v>1389</v>
      </c>
      <c r="B141" s="13" t="s">
        <v>108</v>
      </c>
      <c r="C141" s="14" t="s">
        <v>43</v>
      </c>
      <c r="D141" s="13" t="s">
        <v>647</v>
      </c>
      <c r="E141" s="13" t="s">
        <v>1390</v>
      </c>
      <c r="F141" s="13" t="s">
        <v>1391</v>
      </c>
      <c r="G141" s="13" t="s">
        <v>1392</v>
      </c>
      <c r="H141" s="13" t="s">
        <v>1393</v>
      </c>
      <c r="I141" s="13" t="str">
        <f t="shared" si="10"/>
        <v>04-2024</v>
      </c>
      <c r="J141" s="13" t="str">
        <f t="shared" si="11"/>
        <v>2024</v>
      </c>
      <c r="K141" s="227" t="s">
        <v>2475</v>
      </c>
      <c r="L141" s="13" t="s">
        <v>63</v>
      </c>
      <c r="M141" s="13" t="s">
        <v>115</v>
      </c>
      <c r="N141" s="13" t="s">
        <v>35</v>
      </c>
      <c r="O141" s="13" t="s">
        <v>36</v>
      </c>
      <c r="P141" s="13" t="s">
        <v>44</v>
      </c>
      <c r="Q141" s="13" t="s">
        <v>46</v>
      </c>
      <c r="R141" s="13" t="s">
        <v>45</v>
      </c>
      <c r="S141" s="13" t="s">
        <v>39</v>
      </c>
      <c r="T141" s="15">
        <v>1</v>
      </c>
      <c r="U141" s="228" t="s">
        <v>3785</v>
      </c>
      <c r="V141" s="13" t="s">
        <v>1394</v>
      </c>
      <c r="W141" s="16" t="s">
        <v>1395</v>
      </c>
      <c r="X141" s="17">
        <v>489.66</v>
      </c>
      <c r="Y141" s="18">
        <v>489.66</v>
      </c>
      <c r="Z141" s="18">
        <v>0</v>
      </c>
      <c r="AA141" s="18">
        <v>0</v>
      </c>
      <c r="AB141" s="18">
        <v>0</v>
      </c>
      <c r="AC141" s="18">
        <v>78.34</v>
      </c>
      <c r="AD141" s="18">
        <v>0</v>
      </c>
      <c r="AE141" s="18">
        <v>0</v>
      </c>
      <c r="AF141" s="18">
        <v>0</v>
      </c>
      <c r="AG141" s="18">
        <v>0</v>
      </c>
      <c r="AH141" s="18">
        <v>0</v>
      </c>
      <c r="AI141" s="18">
        <v>568</v>
      </c>
    </row>
    <row r="142" spans="1:35" x14ac:dyDescent="0.2">
      <c r="A142" s="13" t="s">
        <v>1396</v>
      </c>
      <c r="B142" s="13" t="s">
        <v>108</v>
      </c>
      <c r="C142" s="14" t="s">
        <v>43</v>
      </c>
      <c r="D142" s="13" t="s">
        <v>1397</v>
      </c>
      <c r="E142" s="13" t="s">
        <v>1398</v>
      </c>
      <c r="F142" s="13" t="s">
        <v>1399</v>
      </c>
      <c r="G142" s="13" t="s">
        <v>1400</v>
      </c>
      <c r="H142" s="13" t="s">
        <v>1401</v>
      </c>
      <c r="I142" s="13" t="str">
        <f t="shared" si="10"/>
        <v>04-2024</v>
      </c>
      <c r="J142" s="13" t="str">
        <f t="shared" si="11"/>
        <v>2024</v>
      </c>
      <c r="K142" s="227" t="s">
        <v>2475</v>
      </c>
      <c r="L142" s="13" t="s">
        <v>63</v>
      </c>
      <c r="M142" s="13" t="s">
        <v>115</v>
      </c>
      <c r="N142" s="13" t="s">
        <v>35</v>
      </c>
      <c r="O142" s="13" t="s">
        <v>36</v>
      </c>
      <c r="P142" s="13" t="s">
        <v>44</v>
      </c>
      <c r="Q142" s="13" t="s">
        <v>58</v>
      </c>
      <c r="R142" s="13" t="s">
        <v>45</v>
      </c>
      <c r="S142" s="13" t="s">
        <v>39</v>
      </c>
      <c r="T142" s="15">
        <v>1</v>
      </c>
      <c r="U142" s="228" t="s">
        <v>3785</v>
      </c>
      <c r="V142" s="13" t="s">
        <v>1402</v>
      </c>
      <c r="W142" s="16" t="s">
        <v>1403</v>
      </c>
      <c r="X142" s="17">
        <v>145.69</v>
      </c>
      <c r="Y142" s="18">
        <v>145.69</v>
      </c>
      <c r="Z142" s="18">
        <v>0</v>
      </c>
      <c r="AA142" s="18">
        <v>0</v>
      </c>
      <c r="AB142" s="18">
        <v>0</v>
      </c>
      <c r="AC142" s="18">
        <v>23.31</v>
      </c>
      <c r="AD142" s="18">
        <v>0</v>
      </c>
      <c r="AE142" s="18">
        <v>0</v>
      </c>
      <c r="AF142" s="18">
        <v>0</v>
      </c>
      <c r="AG142" s="18">
        <v>0</v>
      </c>
      <c r="AH142" s="18">
        <v>0</v>
      </c>
      <c r="AI142" s="18">
        <v>169</v>
      </c>
    </row>
    <row r="143" spans="1:35" x14ac:dyDescent="0.2">
      <c r="A143" s="13" t="s">
        <v>1404</v>
      </c>
      <c r="B143" s="13" t="s">
        <v>108</v>
      </c>
      <c r="C143" s="14" t="s">
        <v>43</v>
      </c>
      <c r="D143" s="13" t="s">
        <v>1405</v>
      </c>
      <c r="E143" s="13" t="s">
        <v>1406</v>
      </c>
      <c r="F143" s="13" t="s">
        <v>1407</v>
      </c>
      <c r="G143" s="13" t="s">
        <v>1408</v>
      </c>
      <c r="H143" s="13" t="s">
        <v>1409</v>
      </c>
      <c r="I143" s="13" t="str">
        <f t="shared" si="10"/>
        <v>04-2024</v>
      </c>
      <c r="J143" s="13" t="str">
        <f t="shared" si="11"/>
        <v>2024</v>
      </c>
      <c r="K143" s="227" t="s">
        <v>2475</v>
      </c>
      <c r="L143" s="13" t="s">
        <v>63</v>
      </c>
      <c r="M143" s="13" t="s">
        <v>115</v>
      </c>
      <c r="N143" s="13" t="s">
        <v>35</v>
      </c>
      <c r="O143" s="13" t="s">
        <v>36</v>
      </c>
      <c r="P143" s="13" t="s">
        <v>44</v>
      </c>
      <c r="Q143" s="13" t="s">
        <v>46</v>
      </c>
      <c r="R143" s="13" t="s">
        <v>45</v>
      </c>
      <c r="S143" s="13" t="s">
        <v>39</v>
      </c>
      <c r="T143" s="15">
        <v>1</v>
      </c>
      <c r="U143" s="228" t="s">
        <v>3785</v>
      </c>
      <c r="V143" s="13" t="s">
        <v>1410</v>
      </c>
      <c r="W143" s="16" t="s">
        <v>1411</v>
      </c>
      <c r="X143" s="17">
        <v>528.45000000000005</v>
      </c>
      <c r="Y143" s="18">
        <v>528.45000000000005</v>
      </c>
      <c r="Z143" s="18">
        <v>0</v>
      </c>
      <c r="AA143" s="18">
        <v>0</v>
      </c>
      <c r="AB143" s="18">
        <v>0</v>
      </c>
      <c r="AC143" s="18">
        <v>84.55</v>
      </c>
      <c r="AD143" s="18">
        <v>0</v>
      </c>
      <c r="AE143" s="18">
        <v>0</v>
      </c>
      <c r="AF143" s="18">
        <v>0</v>
      </c>
      <c r="AG143" s="18">
        <v>0</v>
      </c>
      <c r="AH143" s="18">
        <v>0</v>
      </c>
      <c r="AI143" s="18">
        <v>613</v>
      </c>
    </row>
    <row r="144" spans="1:35" x14ac:dyDescent="0.2">
      <c r="A144" s="13" t="s">
        <v>1412</v>
      </c>
      <c r="B144" s="13" t="s">
        <v>108</v>
      </c>
      <c r="C144" s="14" t="s">
        <v>43</v>
      </c>
      <c r="D144" s="13" t="s">
        <v>1413</v>
      </c>
      <c r="E144" s="13" t="s">
        <v>1414</v>
      </c>
      <c r="F144" s="13" t="s">
        <v>1415</v>
      </c>
      <c r="G144" s="13" t="s">
        <v>1416</v>
      </c>
      <c r="H144" s="13" t="s">
        <v>1417</v>
      </c>
      <c r="I144" s="13" t="str">
        <f t="shared" si="10"/>
        <v>04-2024</v>
      </c>
      <c r="J144" s="13" t="str">
        <f t="shared" si="11"/>
        <v>2024</v>
      </c>
      <c r="K144" s="227" t="s">
        <v>2475</v>
      </c>
      <c r="L144" s="13" t="s">
        <v>63</v>
      </c>
      <c r="M144" s="13" t="s">
        <v>115</v>
      </c>
      <c r="N144" s="13" t="s">
        <v>35</v>
      </c>
      <c r="O144" s="13" t="s">
        <v>36</v>
      </c>
      <c r="P144" s="13" t="s">
        <v>44</v>
      </c>
      <c r="Q144" s="13" t="s">
        <v>46</v>
      </c>
      <c r="R144" s="13" t="s">
        <v>45</v>
      </c>
      <c r="S144" s="13" t="s">
        <v>39</v>
      </c>
      <c r="T144" s="15">
        <v>1</v>
      </c>
      <c r="U144" s="228" t="s">
        <v>3785</v>
      </c>
      <c r="V144" s="13" t="s">
        <v>1418</v>
      </c>
      <c r="W144" s="16" t="s">
        <v>1419</v>
      </c>
      <c r="X144" s="17">
        <v>80.17</v>
      </c>
      <c r="Y144" s="18">
        <v>80.17</v>
      </c>
      <c r="Z144" s="18">
        <v>0</v>
      </c>
      <c r="AA144" s="18">
        <v>0</v>
      </c>
      <c r="AB144" s="18">
        <v>0</v>
      </c>
      <c r="AC144" s="18">
        <v>12.83</v>
      </c>
      <c r="AD144" s="18">
        <v>0</v>
      </c>
      <c r="AE144" s="18">
        <v>0</v>
      </c>
      <c r="AF144" s="18">
        <v>0</v>
      </c>
      <c r="AG144" s="18">
        <v>0</v>
      </c>
      <c r="AH144" s="18">
        <v>0</v>
      </c>
      <c r="AI144" s="18">
        <v>93</v>
      </c>
    </row>
    <row r="145" spans="1:35" x14ac:dyDescent="0.2">
      <c r="A145" s="13" t="s">
        <v>2178</v>
      </c>
      <c r="B145" s="13" t="s">
        <v>38</v>
      </c>
      <c r="C145" s="14" t="s">
        <v>43</v>
      </c>
      <c r="D145" s="13" t="s">
        <v>38</v>
      </c>
      <c r="E145" s="13" t="s">
        <v>38</v>
      </c>
      <c r="F145" s="19" t="s">
        <v>2179</v>
      </c>
      <c r="G145" s="13" t="s">
        <v>38</v>
      </c>
      <c r="H145" s="20">
        <v>45387</v>
      </c>
      <c r="I145" s="13" t="str">
        <f>TEXT(MONTH(H145),"00")&amp;"-"&amp;YEAR(H145)</f>
        <v>04-2024</v>
      </c>
      <c r="J145" s="19">
        <f>YEAR(H145)</f>
        <v>2024</v>
      </c>
      <c r="K145" s="227" t="s">
        <v>2474</v>
      </c>
      <c r="L145" s="13" t="s">
        <v>2180</v>
      </c>
      <c r="M145" s="13" t="s">
        <v>2181</v>
      </c>
      <c r="N145" s="13" t="s">
        <v>35</v>
      </c>
      <c r="O145" s="13" t="s">
        <v>36</v>
      </c>
      <c r="P145" s="13" t="s">
        <v>38</v>
      </c>
      <c r="Q145" s="19" t="s">
        <v>56</v>
      </c>
      <c r="R145" s="13" t="s">
        <v>38</v>
      </c>
      <c r="S145" s="13" t="s">
        <v>39</v>
      </c>
      <c r="T145" s="15">
        <v>1</v>
      </c>
      <c r="U145" s="228" t="s">
        <v>3785</v>
      </c>
      <c r="V145" s="19" t="s">
        <v>2182</v>
      </c>
      <c r="W145" s="16">
        <v>778.97</v>
      </c>
      <c r="X145" s="17">
        <f>ROUND(W145*T145,2)</f>
        <v>778.97</v>
      </c>
      <c r="Y145" s="18">
        <v>778.97</v>
      </c>
      <c r="Z145" s="18">
        <v>0</v>
      </c>
      <c r="AA145" s="18">
        <v>0</v>
      </c>
      <c r="AB145" s="18">
        <v>0</v>
      </c>
      <c r="AC145" s="18">
        <v>124.63</v>
      </c>
      <c r="AD145" s="18">
        <v>0</v>
      </c>
      <c r="AE145" s="18">
        <v>0</v>
      </c>
      <c r="AF145" s="18">
        <v>0</v>
      </c>
      <c r="AG145" s="18">
        <v>0</v>
      </c>
      <c r="AH145" s="18">
        <v>0</v>
      </c>
      <c r="AI145" s="18">
        <f>Y145-AA145+AB145+AC145+AD145-AE145-AF145+AG145-AH145</f>
        <v>903.6</v>
      </c>
    </row>
    <row r="146" spans="1:35" x14ac:dyDescent="0.2">
      <c r="A146" s="13" t="s">
        <v>1420</v>
      </c>
      <c r="B146" s="13" t="s">
        <v>108</v>
      </c>
      <c r="C146" s="14" t="s">
        <v>43</v>
      </c>
      <c r="D146" s="13" t="s">
        <v>1421</v>
      </c>
      <c r="E146" s="13" t="s">
        <v>1422</v>
      </c>
      <c r="F146" s="13" t="s">
        <v>1423</v>
      </c>
      <c r="G146" s="13" t="s">
        <v>1424</v>
      </c>
      <c r="H146" s="13" t="s">
        <v>1425</v>
      </c>
      <c r="I146" s="13" t="str">
        <f t="shared" ref="I146:I163" si="12">MID(H146,6,2)&amp;"-"&amp;LEFT(H146,4)</f>
        <v>04-2024</v>
      </c>
      <c r="J146" s="13" t="str">
        <f t="shared" ref="J146:J163" si="13">LEFT(H146,4)</f>
        <v>2024</v>
      </c>
      <c r="K146" s="227" t="s">
        <v>2474</v>
      </c>
      <c r="L146" s="13" t="s">
        <v>1426</v>
      </c>
      <c r="M146" s="13" t="s">
        <v>1427</v>
      </c>
      <c r="N146" s="13" t="s">
        <v>35</v>
      </c>
      <c r="O146" s="13" t="s">
        <v>36</v>
      </c>
      <c r="P146" s="13" t="s">
        <v>44</v>
      </c>
      <c r="Q146" s="13" t="s">
        <v>56</v>
      </c>
      <c r="R146" s="13" t="s">
        <v>45</v>
      </c>
      <c r="S146" s="13" t="s">
        <v>39</v>
      </c>
      <c r="T146" s="15">
        <v>1</v>
      </c>
      <c r="U146" s="228" t="s">
        <v>3785</v>
      </c>
      <c r="V146" s="13" t="s">
        <v>1428</v>
      </c>
      <c r="W146" s="16" t="s">
        <v>1429</v>
      </c>
      <c r="X146" s="17">
        <v>2568.96</v>
      </c>
      <c r="Y146" s="18">
        <v>2568.96</v>
      </c>
      <c r="Z146" s="18">
        <v>0</v>
      </c>
      <c r="AA146" s="18">
        <v>0</v>
      </c>
      <c r="AB146" s="18">
        <v>0</v>
      </c>
      <c r="AC146" s="18">
        <v>411.04</v>
      </c>
      <c r="AD146" s="18">
        <v>0</v>
      </c>
      <c r="AE146" s="18">
        <v>0</v>
      </c>
      <c r="AF146" s="18">
        <v>0</v>
      </c>
      <c r="AG146" s="18">
        <v>0</v>
      </c>
      <c r="AH146" s="18">
        <v>0</v>
      </c>
      <c r="AI146" s="18">
        <v>2980</v>
      </c>
    </row>
    <row r="147" spans="1:35" x14ac:dyDescent="0.2">
      <c r="A147" s="13" t="s">
        <v>1430</v>
      </c>
      <c r="B147" s="13" t="s">
        <v>108</v>
      </c>
      <c r="C147" s="14" t="s">
        <v>43</v>
      </c>
      <c r="D147" s="13" t="s">
        <v>1431</v>
      </c>
      <c r="E147" s="13" t="s">
        <v>1432</v>
      </c>
      <c r="F147" s="13" t="s">
        <v>1433</v>
      </c>
      <c r="G147" s="13" t="s">
        <v>1434</v>
      </c>
      <c r="H147" s="13" t="s">
        <v>1435</v>
      </c>
      <c r="I147" s="13" t="str">
        <f t="shared" si="12"/>
        <v>04-2024</v>
      </c>
      <c r="J147" s="13" t="str">
        <f t="shared" si="13"/>
        <v>2024</v>
      </c>
      <c r="K147" s="227" t="s">
        <v>2475</v>
      </c>
      <c r="L147" s="13" t="s">
        <v>1436</v>
      </c>
      <c r="M147" s="13" t="s">
        <v>1437</v>
      </c>
      <c r="N147" s="13" t="s">
        <v>35</v>
      </c>
      <c r="O147" s="13" t="s">
        <v>36</v>
      </c>
      <c r="P147" s="13" t="s">
        <v>44</v>
      </c>
      <c r="Q147" s="13" t="s">
        <v>58</v>
      </c>
      <c r="R147" s="13" t="s">
        <v>45</v>
      </c>
      <c r="S147" s="13" t="s">
        <v>39</v>
      </c>
      <c r="T147" s="15">
        <v>1</v>
      </c>
      <c r="U147" s="228" t="s">
        <v>3784</v>
      </c>
      <c r="V147" s="13" t="s">
        <v>1438</v>
      </c>
      <c r="W147" s="16" t="s">
        <v>1439</v>
      </c>
      <c r="X147" s="17">
        <v>86.21</v>
      </c>
      <c r="Y147" s="18">
        <v>86.21</v>
      </c>
      <c r="Z147" s="18">
        <v>0</v>
      </c>
      <c r="AA147" s="18">
        <v>0</v>
      </c>
      <c r="AB147" s="18">
        <v>0</v>
      </c>
      <c r="AC147" s="18">
        <v>13.79</v>
      </c>
      <c r="AD147" s="18">
        <v>0</v>
      </c>
      <c r="AE147" s="18">
        <v>0</v>
      </c>
      <c r="AF147" s="18">
        <v>0</v>
      </c>
      <c r="AG147" s="18">
        <v>0</v>
      </c>
      <c r="AH147" s="18">
        <v>0</v>
      </c>
      <c r="AI147" s="18">
        <v>100</v>
      </c>
    </row>
    <row r="148" spans="1:35" x14ac:dyDescent="0.2">
      <c r="A148" s="13" t="s">
        <v>1440</v>
      </c>
      <c r="B148" s="13" t="s">
        <v>108</v>
      </c>
      <c r="C148" s="14" t="s">
        <v>43</v>
      </c>
      <c r="D148" s="13" t="s">
        <v>1431</v>
      </c>
      <c r="E148" s="13" t="s">
        <v>1441</v>
      </c>
      <c r="F148" s="13" t="s">
        <v>1442</v>
      </c>
      <c r="G148" s="13" t="s">
        <v>1443</v>
      </c>
      <c r="H148" s="13" t="s">
        <v>1444</v>
      </c>
      <c r="I148" s="13" t="str">
        <f t="shared" si="12"/>
        <v>04-2024</v>
      </c>
      <c r="J148" s="13" t="str">
        <f t="shared" si="13"/>
        <v>2024</v>
      </c>
      <c r="K148" s="227" t="s">
        <v>2475</v>
      </c>
      <c r="L148" s="13" t="s">
        <v>1436</v>
      </c>
      <c r="M148" s="13" t="s">
        <v>1437</v>
      </c>
      <c r="N148" s="13" t="s">
        <v>35</v>
      </c>
      <c r="O148" s="13" t="s">
        <v>36</v>
      </c>
      <c r="P148" s="13" t="s">
        <v>44</v>
      </c>
      <c r="Q148" s="13" t="s">
        <v>58</v>
      </c>
      <c r="R148" s="13" t="s">
        <v>45</v>
      </c>
      <c r="S148" s="13" t="s">
        <v>39</v>
      </c>
      <c r="T148" s="15">
        <v>1</v>
      </c>
      <c r="U148" s="228" t="s">
        <v>3784</v>
      </c>
      <c r="V148" s="13" t="s">
        <v>1445</v>
      </c>
      <c r="W148" s="16" t="s">
        <v>1446</v>
      </c>
      <c r="X148" s="17">
        <v>199.14</v>
      </c>
      <c r="Y148" s="18">
        <v>199.14</v>
      </c>
      <c r="Z148" s="18">
        <v>0</v>
      </c>
      <c r="AA148" s="18">
        <v>0</v>
      </c>
      <c r="AB148" s="18">
        <v>0</v>
      </c>
      <c r="AC148" s="18">
        <v>31.86</v>
      </c>
      <c r="AD148" s="18">
        <v>0</v>
      </c>
      <c r="AE148" s="18">
        <v>0</v>
      </c>
      <c r="AF148" s="18">
        <v>0</v>
      </c>
      <c r="AG148" s="18">
        <v>0</v>
      </c>
      <c r="AH148" s="18">
        <v>0</v>
      </c>
      <c r="AI148" s="18">
        <v>231</v>
      </c>
    </row>
    <row r="149" spans="1:35" x14ac:dyDescent="0.2">
      <c r="A149" s="13" t="s">
        <v>1447</v>
      </c>
      <c r="B149" s="13" t="s">
        <v>108</v>
      </c>
      <c r="C149" s="14" t="s">
        <v>43</v>
      </c>
      <c r="D149" s="13" t="s">
        <v>34</v>
      </c>
      <c r="E149" s="13" t="s">
        <v>34</v>
      </c>
      <c r="F149" s="13" t="s">
        <v>1448</v>
      </c>
      <c r="G149" s="13" t="s">
        <v>1449</v>
      </c>
      <c r="H149" s="13" t="s">
        <v>1450</v>
      </c>
      <c r="I149" s="13" t="str">
        <f t="shared" si="12"/>
        <v>04-2024</v>
      </c>
      <c r="J149" s="13" t="str">
        <f t="shared" si="13"/>
        <v>2024</v>
      </c>
      <c r="K149" s="227" t="s">
        <v>2475</v>
      </c>
      <c r="L149" s="13" t="s">
        <v>1451</v>
      </c>
      <c r="M149" s="13" t="s">
        <v>1452</v>
      </c>
      <c r="N149" s="13" t="s">
        <v>35</v>
      </c>
      <c r="O149" s="13" t="s">
        <v>36</v>
      </c>
      <c r="P149" s="13" t="s">
        <v>44</v>
      </c>
      <c r="Q149" s="13" t="s">
        <v>37</v>
      </c>
      <c r="R149" s="13" t="s">
        <v>45</v>
      </c>
      <c r="S149" s="13" t="s">
        <v>39</v>
      </c>
      <c r="T149" s="15">
        <v>1</v>
      </c>
      <c r="U149" s="228" t="s">
        <v>3785</v>
      </c>
      <c r="V149" s="13" t="s">
        <v>1453</v>
      </c>
      <c r="W149" s="16" t="s">
        <v>1454</v>
      </c>
      <c r="X149" s="17">
        <v>2530.1799999999998</v>
      </c>
      <c r="Y149" s="18">
        <v>2530.1799999999998</v>
      </c>
      <c r="Z149" s="18">
        <v>0</v>
      </c>
      <c r="AA149" s="18">
        <v>0</v>
      </c>
      <c r="AB149" s="18">
        <v>0</v>
      </c>
      <c r="AC149" s="18">
        <v>404.83</v>
      </c>
      <c r="AD149" s="18">
        <v>0</v>
      </c>
      <c r="AE149" s="18">
        <v>0</v>
      </c>
      <c r="AF149" s="18">
        <v>0</v>
      </c>
      <c r="AG149" s="18">
        <v>0</v>
      </c>
      <c r="AH149" s="18">
        <v>0</v>
      </c>
      <c r="AI149" s="18">
        <v>2935.0099999999998</v>
      </c>
    </row>
    <row r="150" spans="1:35" x14ac:dyDescent="0.2">
      <c r="A150" s="13" t="s">
        <v>1455</v>
      </c>
      <c r="B150" s="13" t="s">
        <v>108</v>
      </c>
      <c r="C150" s="14" t="s">
        <v>43</v>
      </c>
      <c r="D150" s="13" t="s">
        <v>34</v>
      </c>
      <c r="E150" s="13" t="s">
        <v>34</v>
      </c>
      <c r="F150" s="13" t="s">
        <v>1456</v>
      </c>
      <c r="G150" s="13" t="s">
        <v>1457</v>
      </c>
      <c r="H150" s="13" t="s">
        <v>1458</v>
      </c>
      <c r="I150" s="13" t="str">
        <f t="shared" si="12"/>
        <v>04-2024</v>
      </c>
      <c r="J150" s="13" t="str">
        <f t="shared" si="13"/>
        <v>2024</v>
      </c>
      <c r="K150" s="227" t="s">
        <v>2475</v>
      </c>
      <c r="L150" s="13" t="s">
        <v>1451</v>
      </c>
      <c r="M150" s="13" t="s">
        <v>1452</v>
      </c>
      <c r="N150" s="13" t="s">
        <v>35</v>
      </c>
      <c r="O150" s="13" t="s">
        <v>36</v>
      </c>
      <c r="P150" s="13" t="s">
        <v>44</v>
      </c>
      <c r="Q150" s="13" t="s">
        <v>58</v>
      </c>
      <c r="R150" s="13" t="s">
        <v>45</v>
      </c>
      <c r="S150" s="13" t="s">
        <v>39</v>
      </c>
      <c r="T150" s="15">
        <v>1</v>
      </c>
      <c r="U150" s="228" t="s">
        <v>3784</v>
      </c>
      <c r="V150" s="13" t="s">
        <v>1459</v>
      </c>
      <c r="W150" s="16" t="s">
        <v>1460</v>
      </c>
      <c r="X150" s="17">
        <v>362.07</v>
      </c>
      <c r="Y150" s="18">
        <v>362.07</v>
      </c>
      <c r="Z150" s="18">
        <v>0</v>
      </c>
      <c r="AA150" s="18">
        <v>0</v>
      </c>
      <c r="AB150" s="18">
        <v>0</v>
      </c>
      <c r="AC150" s="18">
        <v>57.93</v>
      </c>
      <c r="AD150" s="18">
        <v>0</v>
      </c>
      <c r="AE150" s="18">
        <v>0</v>
      </c>
      <c r="AF150" s="18">
        <v>0</v>
      </c>
      <c r="AG150" s="18">
        <v>0</v>
      </c>
      <c r="AH150" s="18">
        <v>0</v>
      </c>
      <c r="AI150" s="18">
        <v>420</v>
      </c>
    </row>
    <row r="151" spans="1:35" x14ac:dyDescent="0.2">
      <c r="A151" s="13" t="s">
        <v>1461</v>
      </c>
      <c r="B151" s="13" t="s">
        <v>108</v>
      </c>
      <c r="C151" s="14" t="s">
        <v>43</v>
      </c>
      <c r="D151" s="13" t="s">
        <v>34</v>
      </c>
      <c r="E151" s="13" t="s">
        <v>34</v>
      </c>
      <c r="F151" s="13" t="s">
        <v>1462</v>
      </c>
      <c r="G151" s="13" t="s">
        <v>1463</v>
      </c>
      <c r="H151" s="13" t="s">
        <v>1464</v>
      </c>
      <c r="I151" s="13" t="str">
        <f t="shared" si="12"/>
        <v>04-2024</v>
      </c>
      <c r="J151" s="13" t="str">
        <f t="shared" si="13"/>
        <v>2024</v>
      </c>
      <c r="K151" s="227" t="s">
        <v>2475</v>
      </c>
      <c r="L151" s="13" t="s">
        <v>1451</v>
      </c>
      <c r="M151" s="13" t="s">
        <v>1452</v>
      </c>
      <c r="N151" s="13" t="s">
        <v>35</v>
      </c>
      <c r="O151" s="13" t="s">
        <v>36</v>
      </c>
      <c r="P151" s="13" t="s">
        <v>44</v>
      </c>
      <c r="Q151" s="13" t="s">
        <v>37</v>
      </c>
      <c r="R151" s="13" t="s">
        <v>45</v>
      </c>
      <c r="S151" s="13" t="s">
        <v>39</v>
      </c>
      <c r="T151" s="15">
        <v>1</v>
      </c>
      <c r="U151" s="228" t="s">
        <v>3785</v>
      </c>
      <c r="V151" s="13" t="s">
        <v>1465</v>
      </c>
      <c r="W151" s="16" t="s">
        <v>1466</v>
      </c>
      <c r="X151" s="17">
        <v>2530.17</v>
      </c>
      <c r="Y151" s="18">
        <v>2530.17</v>
      </c>
      <c r="Z151" s="18">
        <v>0</v>
      </c>
      <c r="AA151" s="18">
        <v>0</v>
      </c>
      <c r="AB151" s="18">
        <v>0</v>
      </c>
      <c r="AC151" s="18">
        <v>404.83</v>
      </c>
      <c r="AD151" s="18">
        <v>0</v>
      </c>
      <c r="AE151" s="18">
        <v>0</v>
      </c>
      <c r="AF151" s="18">
        <v>0</v>
      </c>
      <c r="AG151" s="18">
        <v>0</v>
      </c>
      <c r="AH151" s="18">
        <v>0</v>
      </c>
      <c r="AI151" s="18">
        <v>2935</v>
      </c>
    </row>
    <row r="152" spans="1:35" x14ac:dyDescent="0.2">
      <c r="A152" s="13" t="s">
        <v>1467</v>
      </c>
      <c r="B152" s="13" t="s">
        <v>108</v>
      </c>
      <c r="C152" s="14" t="s">
        <v>43</v>
      </c>
      <c r="D152" s="13" t="s">
        <v>1468</v>
      </c>
      <c r="E152" s="13" t="s">
        <v>1469</v>
      </c>
      <c r="F152" s="13" t="s">
        <v>1470</v>
      </c>
      <c r="G152" s="13" t="s">
        <v>1471</v>
      </c>
      <c r="H152" s="13" t="s">
        <v>1472</v>
      </c>
      <c r="I152" s="13" t="str">
        <f t="shared" si="12"/>
        <v>04-2024</v>
      </c>
      <c r="J152" s="13" t="str">
        <f t="shared" si="13"/>
        <v>2024</v>
      </c>
      <c r="K152" s="227" t="s">
        <v>2475</v>
      </c>
      <c r="L152" s="13" t="s">
        <v>1473</v>
      </c>
      <c r="M152" s="13" t="s">
        <v>1474</v>
      </c>
      <c r="N152" s="13" t="s">
        <v>35</v>
      </c>
      <c r="O152" s="13" t="s">
        <v>36</v>
      </c>
      <c r="P152" s="13" t="s">
        <v>44</v>
      </c>
      <c r="Q152" s="13" t="s">
        <v>46</v>
      </c>
      <c r="R152" s="13" t="s">
        <v>45</v>
      </c>
      <c r="S152" s="13" t="s">
        <v>39</v>
      </c>
      <c r="T152" s="15">
        <v>1</v>
      </c>
      <c r="U152" s="228" t="s">
        <v>3784</v>
      </c>
      <c r="V152" s="13" t="s">
        <v>1475</v>
      </c>
      <c r="W152" s="16" t="s">
        <v>1476</v>
      </c>
      <c r="X152" s="17">
        <v>432.65</v>
      </c>
      <c r="Y152" s="18">
        <v>420.94</v>
      </c>
      <c r="Z152" s="18">
        <v>0</v>
      </c>
      <c r="AA152" s="18">
        <v>0</v>
      </c>
      <c r="AB152" s="18">
        <v>0</v>
      </c>
      <c r="AC152" s="18">
        <v>67.349999999999994</v>
      </c>
      <c r="AD152" s="74">
        <v>11.70999999999998</v>
      </c>
      <c r="AE152" s="18">
        <v>0</v>
      </c>
      <c r="AF152" s="18">
        <v>0</v>
      </c>
      <c r="AG152" s="18">
        <v>0</v>
      </c>
      <c r="AH152" s="18">
        <v>0</v>
      </c>
      <c r="AI152" s="18">
        <v>500</v>
      </c>
    </row>
    <row r="153" spans="1:35" x14ac:dyDescent="0.2">
      <c r="A153" s="13" t="s">
        <v>1477</v>
      </c>
      <c r="B153" s="13" t="s">
        <v>108</v>
      </c>
      <c r="C153" s="14" t="s">
        <v>43</v>
      </c>
      <c r="D153" s="13" t="s">
        <v>86</v>
      </c>
      <c r="E153" s="13" t="s">
        <v>1478</v>
      </c>
      <c r="F153" s="13" t="s">
        <v>1479</v>
      </c>
      <c r="G153" s="13" t="s">
        <v>1480</v>
      </c>
      <c r="H153" s="13" t="s">
        <v>1481</v>
      </c>
      <c r="I153" s="13" t="str">
        <f t="shared" si="12"/>
        <v>04-2024</v>
      </c>
      <c r="J153" s="13" t="str">
        <f t="shared" si="13"/>
        <v>2024</v>
      </c>
      <c r="K153" s="227" t="s">
        <v>2475</v>
      </c>
      <c r="L153" s="13" t="s">
        <v>1482</v>
      </c>
      <c r="M153" s="13" t="s">
        <v>1483</v>
      </c>
      <c r="N153" s="13" t="s">
        <v>35</v>
      </c>
      <c r="O153" s="13" t="s">
        <v>36</v>
      </c>
      <c r="P153" s="13" t="s">
        <v>44</v>
      </c>
      <c r="Q153" s="13" t="s">
        <v>56</v>
      </c>
      <c r="R153" s="13" t="s">
        <v>45</v>
      </c>
      <c r="S153" s="13" t="s">
        <v>39</v>
      </c>
      <c r="T153" s="15">
        <v>1</v>
      </c>
      <c r="U153" s="228" t="s">
        <v>3784</v>
      </c>
      <c r="V153" s="13" t="s">
        <v>1484</v>
      </c>
      <c r="W153" s="16" t="s">
        <v>1485</v>
      </c>
      <c r="X153" s="17">
        <v>346.37</v>
      </c>
      <c r="Y153" s="18">
        <v>335.19</v>
      </c>
      <c r="Z153" s="18">
        <v>0</v>
      </c>
      <c r="AA153" s="18">
        <v>0</v>
      </c>
      <c r="AB153" s="18">
        <v>0</v>
      </c>
      <c r="AC153" s="18">
        <v>53.63</v>
      </c>
      <c r="AD153" s="74">
        <v>11.180000000000007</v>
      </c>
      <c r="AE153" s="18">
        <v>0</v>
      </c>
      <c r="AF153" s="18">
        <v>0</v>
      </c>
      <c r="AG153" s="18">
        <v>0</v>
      </c>
      <c r="AH153" s="18">
        <v>0</v>
      </c>
      <c r="AI153" s="18">
        <v>400</v>
      </c>
    </row>
    <row r="154" spans="1:35" x14ac:dyDescent="0.2">
      <c r="A154" s="13" t="s">
        <v>1486</v>
      </c>
      <c r="B154" s="13" t="s">
        <v>108</v>
      </c>
      <c r="C154" s="14" t="s">
        <v>43</v>
      </c>
      <c r="D154" s="13" t="s">
        <v>1487</v>
      </c>
      <c r="E154" s="13" t="s">
        <v>1488</v>
      </c>
      <c r="F154" s="13" t="s">
        <v>1489</v>
      </c>
      <c r="G154" s="13" t="s">
        <v>1490</v>
      </c>
      <c r="H154" s="13" t="s">
        <v>1491</v>
      </c>
      <c r="I154" s="13" t="str">
        <f t="shared" si="12"/>
        <v>04-2024</v>
      </c>
      <c r="J154" s="13" t="str">
        <f t="shared" si="13"/>
        <v>2024</v>
      </c>
      <c r="K154" s="227" t="s">
        <v>2475</v>
      </c>
      <c r="L154" s="13" t="s">
        <v>1492</v>
      </c>
      <c r="M154" s="13" t="s">
        <v>1493</v>
      </c>
      <c r="N154" s="13" t="s">
        <v>35</v>
      </c>
      <c r="O154" s="13" t="s">
        <v>36</v>
      </c>
      <c r="P154" s="13" t="s">
        <v>44</v>
      </c>
      <c r="Q154" s="13" t="s">
        <v>58</v>
      </c>
      <c r="R154" s="13" t="s">
        <v>45</v>
      </c>
      <c r="S154" s="13" t="s">
        <v>39</v>
      </c>
      <c r="T154" s="15">
        <v>1</v>
      </c>
      <c r="U154" s="228" t="s">
        <v>3784</v>
      </c>
      <c r="V154" s="13" t="s">
        <v>693</v>
      </c>
      <c r="W154" s="16" t="s">
        <v>1476</v>
      </c>
      <c r="X154" s="17">
        <v>432.65</v>
      </c>
      <c r="Y154" s="18">
        <v>420.94</v>
      </c>
      <c r="Z154" s="18">
        <v>0</v>
      </c>
      <c r="AA154" s="18">
        <v>0</v>
      </c>
      <c r="AB154" s="18">
        <v>0</v>
      </c>
      <c r="AC154" s="18">
        <v>67.349999999999994</v>
      </c>
      <c r="AD154" s="74">
        <v>11.70999999999998</v>
      </c>
      <c r="AE154" s="18">
        <v>0</v>
      </c>
      <c r="AF154" s="18">
        <v>0</v>
      </c>
      <c r="AG154" s="18">
        <v>0</v>
      </c>
      <c r="AH154" s="18">
        <v>0</v>
      </c>
      <c r="AI154" s="18">
        <v>500</v>
      </c>
    </row>
    <row r="155" spans="1:35" x14ac:dyDescent="0.2">
      <c r="A155" s="13" t="s">
        <v>1494</v>
      </c>
      <c r="B155" s="13" t="s">
        <v>108</v>
      </c>
      <c r="C155" s="14" t="s">
        <v>43</v>
      </c>
      <c r="D155" s="13" t="s">
        <v>132</v>
      </c>
      <c r="E155" s="13" t="s">
        <v>1495</v>
      </c>
      <c r="F155" s="13" t="s">
        <v>1496</v>
      </c>
      <c r="G155" s="13" t="s">
        <v>1497</v>
      </c>
      <c r="H155" s="13" t="s">
        <v>1498</v>
      </c>
      <c r="I155" s="13" t="str">
        <f t="shared" si="12"/>
        <v>04-2024</v>
      </c>
      <c r="J155" s="13" t="str">
        <f t="shared" si="13"/>
        <v>2024</v>
      </c>
      <c r="K155" s="227" t="s">
        <v>2474</v>
      </c>
      <c r="L155" s="13" t="s">
        <v>133</v>
      </c>
      <c r="M155" s="13" t="s">
        <v>134</v>
      </c>
      <c r="N155" s="13" t="s">
        <v>35</v>
      </c>
      <c r="O155" s="13" t="s">
        <v>36</v>
      </c>
      <c r="P155" s="13" t="s">
        <v>51</v>
      </c>
      <c r="Q155" s="13" t="s">
        <v>52</v>
      </c>
      <c r="R155" s="13" t="s">
        <v>45</v>
      </c>
      <c r="S155" s="13" t="s">
        <v>39</v>
      </c>
      <c r="T155" s="15">
        <v>1</v>
      </c>
      <c r="U155" s="228" t="s">
        <v>3785</v>
      </c>
      <c r="V155" s="13" t="s">
        <v>1499</v>
      </c>
      <c r="W155" s="16" t="s">
        <v>1500</v>
      </c>
      <c r="X155" s="17">
        <v>480.17</v>
      </c>
      <c r="Y155" s="18">
        <v>361.68</v>
      </c>
      <c r="Z155" s="18">
        <v>0</v>
      </c>
      <c r="AA155" s="18">
        <v>0</v>
      </c>
      <c r="AB155" s="18">
        <v>0</v>
      </c>
      <c r="AC155" s="18">
        <v>57.87</v>
      </c>
      <c r="AD155" s="18">
        <v>0</v>
      </c>
      <c r="AE155" s="18">
        <v>0</v>
      </c>
      <c r="AF155" s="18">
        <v>0</v>
      </c>
      <c r="AG155" s="18">
        <v>0</v>
      </c>
      <c r="AH155" s="18">
        <v>0</v>
      </c>
      <c r="AI155" s="18">
        <v>419.55</v>
      </c>
    </row>
    <row r="156" spans="1:35" x14ac:dyDescent="0.2">
      <c r="A156" s="13" t="s">
        <v>1501</v>
      </c>
      <c r="B156" s="13" t="s">
        <v>108</v>
      </c>
      <c r="C156" s="14" t="s">
        <v>43</v>
      </c>
      <c r="D156" s="13" t="s">
        <v>132</v>
      </c>
      <c r="E156" s="13" t="s">
        <v>1502</v>
      </c>
      <c r="F156" s="13" t="s">
        <v>1503</v>
      </c>
      <c r="G156" s="13" t="s">
        <v>1504</v>
      </c>
      <c r="H156" s="13" t="s">
        <v>1505</v>
      </c>
      <c r="I156" s="13" t="str">
        <f t="shared" si="12"/>
        <v>04-2024</v>
      </c>
      <c r="J156" s="13" t="str">
        <f t="shared" si="13"/>
        <v>2024</v>
      </c>
      <c r="K156" s="227" t="s">
        <v>2474</v>
      </c>
      <c r="L156" s="13" t="s">
        <v>133</v>
      </c>
      <c r="M156" s="13" t="s">
        <v>134</v>
      </c>
      <c r="N156" s="13" t="s">
        <v>35</v>
      </c>
      <c r="O156" s="13" t="s">
        <v>36</v>
      </c>
      <c r="P156" s="13" t="s">
        <v>51</v>
      </c>
      <c r="Q156" s="13" t="s">
        <v>52</v>
      </c>
      <c r="R156" s="13" t="s">
        <v>45</v>
      </c>
      <c r="S156" s="13" t="s">
        <v>39</v>
      </c>
      <c r="T156" s="15">
        <v>1</v>
      </c>
      <c r="U156" s="228" t="s">
        <v>3785</v>
      </c>
      <c r="V156" s="13" t="s">
        <v>1506</v>
      </c>
      <c r="W156" s="16" t="s">
        <v>1507</v>
      </c>
      <c r="X156" s="17">
        <v>601.72</v>
      </c>
      <c r="Y156" s="18">
        <v>385.6</v>
      </c>
      <c r="Z156" s="18">
        <v>0</v>
      </c>
      <c r="AA156" s="18">
        <v>0</v>
      </c>
      <c r="AB156" s="18">
        <v>0</v>
      </c>
      <c r="AC156" s="18">
        <v>61.7</v>
      </c>
      <c r="AD156" s="18">
        <v>0</v>
      </c>
      <c r="AE156" s="18">
        <v>0</v>
      </c>
      <c r="AF156" s="18">
        <v>0</v>
      </c>
      <c r="AG156" s="18">
        <v>0</v>
      </c>
      <c r="AH156" s="18">
        <v>0</v>
      </c>
      <c r="AI156" s="18">
        <v>447.3</v>
      </c>
    </row>
    <row r="157" spans="1:35" x14ac:dyDescent="0.2">
      <c r="A157" s="13" t="s">
        <v>1508</v>
      </c>
      <c r="B157" s="13" t="s">
        <v>108</v>
      </c>
      <c r="C157" s="14" t="s">
        <v>43</v>
      </c>
      <c r="D157" s="13" t="s">
        <v>1509</v>
      </c>
      <c r="E157" s="13" t="s">
        <v>1510</v>
      </c>
      <c r="F157" s="13" t="s">
        <v>1511</v>
      </c>
      <c r="G157" s="13" t="s">
        <v>1512</v>
      </c>
      <c r="H157" s="13" t="s">
        <v>1513</v>
      </c>
      <c r="I157" s="13" t="str">
        <f t="shared" si="12"/>
        <v>04-2024</v>
      </c>
      <c r="J157" s="13" t="str">
        <f t="shared" si="13"/>
        <v>2024</v>
      </c>
      <c r="K157" s="227" t="s">
        <v>2475</v>
      </c>
      <c r="L157" s="13" t="s">
        <v>1514</v>
      </c>
      <c r="M157" s="13" t="s">
        <v>1515</v>
      </c>
      <c r="N157" s="13" t="s">
        <v>35</v>
      </c>
      <c r="O157" s="13" t="s">
        <v>36</v>
      </c>
      <c r="P157" s="13" t="s">
        <v>44</v>
      </c>
      <c r="Q157" s="13" t="s">
        <v>46</v>
      </c>
      <c r="R157" s="13" t="s">
        <v>45</v>
      </c>
      <c r="S157" s="13" t="s">
        <v>39</v>
      </c>
      <c r="T157" s="15">
        <v>1</v>
      </c>
      <c r="U157" s="228" t="s">
        <v>3784</v>
      </c>
      <c r="V157" s="13" t="s">
        <v>1516</v>
      </c>
      <c r="W157" s="16" t="s">
        <v>1517</v>
      </c>
      <c r="X157" s="17">
        <v>432.66</v>
      </c>
      <c r="Y157" s="18">
        <v>420.88</v>
      </c>
      <c r="Z157" s="18">
        <v>0</v>
      </c>
      <c r="AA157" s="18">
        <v>0</v>
      </c>
      <c r="AB157" s="18">
        <v>0</v>
      </c>
      <c r="AC157" s="18">
        <v>67.34</v>
      </c>
      <c r="AD157" s="74">
        <v>11.78000000000003</v>
      </c>
      <c r="AE157" s="18">
        <v>0</v>
      </c>
      <c r="AF157" s="18">
        <v>0</v>
      </c>
      <c r="AG157" s="18">
        <v>0</v>
      </c>
      <c r="AH157" s="18">
        <v>0</v>
      </c>
      <c r="AI157" s="18">
        <v>500</v>
      </c>
    </row>
    <row r="158" spans="1:35" x14ac:dyDescent="0.2">
      <c r="A158" s="13" t="s">
        <v>1518</v>
      </c>
      <c r="B158" s="13" t="s">
        <v>108</v>
      </c>
      <c r="C158" s="14" t="s">
        <v>43</v>
      </c>
      <c r="D158" s="13" t="s">
        <v>100</v>
      </c>
      <c r="E158" s="13" t="s">
        <v>1519</v>
      </c>
      <c r="F158" s="13" t="s">
        <v>1520</v>
      </c>
      <c r="G158" s="13" t="s">
        <v>1521</v>
      </c>
      <c r="H158" s="13" t="s">
        <v>1522</v>
      </c>
      <c r="I158" s="13" t="str">
        <f t="shared" si="12"/>
        <v>04-2024</v>
      </c>
      <c r="J158" s="13" t="str">
        <f t="shared" si="13"/>
        <v>2024</v>
      </c>
      <c r="K158" s="227" t="s">
        <v>2474</v>
      </c>
      <c r="L158" s="13" t="s">
        <v>101</v>
      </c>
      <c r="M158" s="13" t="s">
        <v>123</v>
      </c>
      <c r="N158" s="13" t="s">
        <v>35</v>
      </c>
      <c r="O158" s="13" t="s">
        <v>36</v>
      </c>
      <c r="P158" s="13" t="s">
        <v>44</v>
      </c>
      <c r="Q158" s="13" t="s">
        <v>56</v>
      </c>
      <c r="R158" s="13" t="s">
        <v>45</v>
      </c>
      <c r="S158" s="13" t="s">
        <v>39</v>
      </c>
      <c r="T158" s="15">
        <v>1</v>
      </c>
      <c r="U158" s="228" t="s">
        <v>3785</v>
      </c>
      <c r="V158" s="13" t="s">
        <v>1523</v>
      </c>
      <c r="W158" s="16" t="s">
        <v>1524</v>
      </c>
      <c r="X158" s="17">
        <v>6999.99</v>
      </c>
      <c r="Y158" s="18">
        <v>6569.37</v>
      </c>
      <c r="Z158" s="18">
        <v>0</v>
      </c>
      <c r="AA158" s="18">
        <v>0</v>
      </c>
      <c r="AB158" s="18">
        <v>0</v>
      </c>
      <c r="AC158" s="18">
        <v>1051.08</v>
      </c>
      <c r="AD158" s="18">
        <v>0</v>
      </c>
      <c r="AE158" s="18">
        <v>0</v>
      </c>
      <c r="AF158" s="18">
        <v>0</v>
      </c>
      <c r="AG158" s="18">
        <v>0</v>
      </c>
      <c r="AH158" s="18">
        <v>0</v>
      </c>
      <c r="AI158" s="18">
        <v>7620.45</v>
      </c>
    </row>
    <row r="159" spans="1:35" x14ac:dyDescent="0.2">
      <c r="A159" s="13" t="s">
        <v>1525</v>
      </c>
      <c r="B159" s="13" t="s">
        <v>108</v>
      </c>
      <c r="C159" s="14" t="s">
        <v>43</v>
      </c>
      <c r="D159" s="13" t="s">
        <v>1526</v>
      </c>
      <c r="E159" s="13" t="s">
        <v>1527</v>
      </c>
      <c r="F159" s="13" t="s">
        <v>1528</v>
      </c>
      <c r="G159" s="13" t="s">
        <v>1529</v>
      </c>
      <c r="H159" s="13" t="s">
        <v>1530</v>
      </c>
      <c r="I159" s="13" t="str">
        <f t="shared" si="12"/>
        <v>04-2024</v>
      </c>
      <c r="J159" s="13" t="str">
        <f t="shared" si="13"/>
        <v>2024</v>
      </c>
      <c r="K159" s="227" t="s">
        <v>2474</v>
      </c>
      <c r="L159" s="13" t="s">
        <v>1531</v>
      </c>
      <c r="M159" s="13" t="s">
        <v>1532</v>
      </c>
      <c r="N159" s="13" t="s">
        <v>35</v>
      </c>
      <c r="O159" s="13" t="s">
        <v>36</v>
      </c>
      <c r="P159" s="13" t="s">
        <v>44</v>
      </c>
      <c r="Q159" s="13" t="s">
        <v>56</v>
      </c>
      <c r="R159" s="13" t="s">
        <v>61</v>
      </c>
      <c r="S159" s="13" t="s">
        <v>39</v>
      </c>
      <c r="T159" s="15">
        <v>1</v>
      </c>
      <c r="U159" s="228" t="s">
        <v>3785</v>
      </c>
      <c r="V159" s="13" t="s">
        <v>1533</v>
      </c>
      <c r="W159" s="16" t="s">
        <v>1534</v>
      </c>
      <c r="X159" s="17">
        <v>103.52</v>
      </c>
      <c r="Y159" s="18">
        <v>15.52</v>
      </c>
      <c r="Z159" s="18">
        <v>0</v>
      </c>
      <c r="AA159" s="18">
        <v>0</v>
      </c>
      <c r="AB159" s="74">
        <v>88</v>
      </c>
      <c r="AC159" s="18">
        <v>2.48</v>
      </c>
      <c r="AD159" s="18">
        <v>0</v>
      </c>
      <c r="AE159" s="18">
        <v>0</v>
      </c>
      <c r="AF159" s="18">
        <v>0</v>
      </c>
      <c r="AG159" s="18">
        <v>0</v>
      </c>
      <c r="AH159" s="18">
        <v>0</v>
      </c>
      <c r="AI159" s="18">
        <v>106</v>
      </c>
    </row>
    <row r="160" spans="1:35" x14ac:dyDescent="0.2">
      <c r="A160" s="13" t="s">
        <v>1535</v>
      </c>
      <c r="B160" s="13" t="s">
        <v>108</v>
      </c>
      <c r="C160" s="14" t="s">
        <v>43</v>
      </c>
      <c r="D160" s="13" t="s">
        <v>34</v>
      </c>
      <c r="E160" s="13" t="s">
        <v>1536</v>
      </c>
      <c r="F160" s="13" t="s">
        <v>1536</v>
      </c>
      <c r="G160" s="13" t="s">
        <v>1537</v>
      </c>
      <c r="H160" s="13" t="s">
        <v>1538</v>
      </c>
      <c r="I160" s="13" t="str">
        <f t="shared" si="12"/>
        <v>04-2024</v>
      </c>
      <c r="J160" s="13" t="str">
        <f t="shared" si="13"/>
        <v>2024</v>
      </c>
      <c r="K160" s="227" t="s">
        <v>2475</v>
      </c>
      <c r="L160" s="13" t="s">
        <v>1539</v>
      </c>
      <c r="M160" s="13" t="s">
        <v>1540</v>
      </c>
      <c r="N160" s="13" t="s">
        <v>35</v>
      </c>
      <c r="O160" s="13" t="s">
        <v>36</v>
      </c>
      <c r="P160" s="13" t="s">
        <v>44</v>
      </c>
      <c r="Q160" s="13" t="s">
        <v>56</v>
      </c>
      <c r="R160" s="13" t="s">
        <v>45</v>
      </c>
      <c r="S160" s="13" t="s">
        <v>39</v>
      </c>
      <c r="T160" s="15">
        <v>1</v>
      </c>
      <c r="U160" s="228" t="s">
        <v>3784</v>
      </c>
      <c r="V160" s="13" t="s">
        <v>1541</v>
      </c>
      <c r="W160" s="16" t="s">
        <v>1542</v>
      </c>
      <c r="X160" s="17">
        <v>10112.07</v>
      </c>
      <c r="Y160" s="18">
        <v>10112.07</v>
      </c>
      <c r="Z160" s="18">
        <v>0</v>
      </c>
      <c r="AA160" s="18">
        <v>0</v>
      </c>
      <c r="AB160" s="18">
        <v>0</v>
      </c>
      <c r="AC160" s="18">
        <v>1617.93</v>
      </c>
      <c r="AD160" s="18">
        <v>0</v>
      </c>
      <c r="AE160" s="18">
        <v>0</v>
      </c>
      <c r="AF160" s="18">
        <v>0</v>
      </c>
      <c r="AG160" s="18">
        <v>0</v>
      </c>
      <c r="AH160" s="18">
        <v>0</v>
      </c>
      <c r="AI160" s="18">
        <v>11730</v>
      </c>
    </row>
    <row r="161" spans="1:35" x14ac:dyDescent="0.2">
      <c r="A161" s="13" t="s">
        <v>1543</v>
      </c>
      <c r="B161" s="13" t="s">
        <v>108</v>
      </c>
      <c r="C161" s="14" t="s">
        <v>43</v>
      </c>
      <c r="D161" s="13" t="s">
        <v>464</v>
      </c>
      <c r="E161" s="13" t="s">
        <v>1544</v>
      </c>
      <c r="F161" s="13" t="s">
        <v>1545</v>
      </c>
      <c r="G161" s="13" t="s">
        <v>1546</v>
      </c>
      <c r="H161" s="13" t="s">
        <v>1547</v>
      </c>
      <c r="I161" s="13" t="str">
        <f t="shared" si="12"/>
        <v>04-2024</v>
      </c>
      <c r="J161" s="13" t="str">
        <f t="shared" si="13"/>
        <v>2024</v>
      </c>
      <c r="K161" s="227" t="s">
        <v>2474</v>
      </c>
      <c r="L161" s="13" t="s">
        <v>116</v>
      </c>
      <c r="M161" s="13" t="s">
        <v>125</v>
      </c>
      <c r="N161" s="13" t="s">
        <v>35</v>
      </c>
      <c r="O161" s="13" t="s">
        <v>36</v>
      </c>
      <c r="P161" s="13" t="s">
        <v>51</v>
      </c>
      <c r="Q161" s="13" t="s">
        <v>52</v>
      </c>
      <c r="R161" s="13" t="s">
        <v>45</v>
      </c>
      <c r="S161" s="13" t="s">
        <v>39</v>
      </c>
      <c r="T161" s="15">
        <v>1</v>
      </c>
      <c r="U161" s="228" t="s">
        <v>3785</v>
      </c>
      <c r="V161" s="13" t="s">
        <v>117</v>
      </c>
      <c r="W161" s="16" t="s">
        <v>118</v>
      </c>
      <c r="X161" s="17">
        <v>585.76</v>
      </c>
      <c r="Y161" s="18">
        <v>516.37</v>
      </c>
      <c r="Z161" s="18">
        <v>0</v>
      </c>
      <c r="AA161" s="18">
        <v>0</v>
      </c>
      <c r="AB161" s="18">
        <v>0</v>
      </c>
      <c r="AC161" s="18">
        <v>82.62</v>
      </c>
      <c r="AD161" s="18">
        <v>0</v>
      </c>
      <c r="AE161" s="18">
        <v>0</v>
      </c>
      <c r="AF161" s="18">
        <v>0</v>
      </c>
      <c r="AG161" s="18">
        <v>0</v>
      </c>
      <c r="AH161" s="18">
        <v>0</v>
      </c>
      <c r="AI161" s="18">
        <v>598.99</v>
      </c>
    </row>
    <row r="162" spans="1:35" x14ac:dyDescent="0.2">
      <c r="A162" s="13" t="s">
        <v>1562</v>
      </c>
      <c r="B162" s="13" t="s">
        <v>108</v>
      </c>
      <c r="C162" s="14" t="s">
        <v>761</v>
      </c>
      <c r="D162" s="13" t="s">
        <v>34</v>
      </c>
      <c r="E162" s="13" t="s">
        <v>34</v>
      </c>
      <c r="F162" s="13" t="s">
        <v>1563</v>
      </c>
      <c r="G162" s="13" t="s">
        <v>1564</v>
      </c>
      <c r="H162" s="13" t="s">
        <v>1565</v>
      </c>
      <c r="I162" s="13" t="str">
        <f t="shared" si="12"/>
        <v>04-2024</v>
      </c>
      <c r="J162" s="13" t="str">
        <f t="shared" si="13"/>
        <v>2024</v>
      </c>
      <c r="K162" s="227" t="s">
        <v>2474</v>
      </c>
      <c r="L162" s="13" t="s">
        <v>116</v>
      </c>
      <c r="M162" s="13" t="s">
        <v>125</v>
      </c>
      <c r="N162" s="13" t="s">
        <v>35</v>
      </c>
      <c r="O162" s="13" t="s">
        <v>36</v>
      </c>
      <c r="P162" s="13" t="s">
        <v>34</v>
      </c>
      <c r="Q162" s="13" t="s">
        <v>34</v>
      </c>
      <c r="R162" s="13" t="s">
        <v>766</v>
      </c>
      <c r="S162" s="13" t="s">
        <v>767</v>
      </c>
      <c r="T162" s="15">
        <v>0</v>
      </c>
      <c r="U162" s="228" t="s">
        <v>3785</v>
      </c>
      <c r="V162" s="13" t="s">
        <v>768</v>
      </c>
      <c r="W162" s="16" t="s">
        <v>769</v>
      </c>
      <c r="X162" s="17">
        <v>0</v>
      </c>
      <c r="Y162" s="18">
        <v>0</v>
      </c>
      <c r="Z162" s="18">
        <v>0</v>
      </c>
      <c r="AA162" s="18">
        <v>0</v>
      </c>
      <c r="AB162" s="18">
        <v>0</v>
      </c>
      <c r="AC162" s="18">
        <v>0</v>
      </c>
      <c r="AD162" s="18">
        <v>0</v>
      </c>
      <c r="AE162" s="18">
        <v>0</v>
      </c>
      <c r="AF162" s="18">
        <v>0</v>
      </c>
      <c r="AG162" s="18">
        <v>0</v>
      </c>
      <c r="AH162" s="18">
        <v>0</v>
      </c>
      <c r="AI162" s="18">
        <v>0</v>
      </c>
    </row>
    <row r="163" spans="1:35" x14ac:dyDescent="0.2">
      <c r="A163" s="13" t="s">
        <v>1548</v>
      </c>
      <c r="B163" s="13" t="s">
        <v>108</v>
      </c>
      <c r="C163" s="14" t="s">
        <v>43</v>
      </c>
      <c r="D163" s="13" t="s">
        <v>86</v>
      </c>
      <c r="E163" s="13" t="s">
        <v>1549</v>
      </c>
      <c r="F163" s="13" t="s">
        <v>1550</v>
      </c>
      <c r="G163" s="13" t="s">
        <v>1551</v>
      </c>
      <c r="H163" s="13" t="s">
        <v>1552</v>
      </c>
      <c r="I163" s="13" t="str">
        <f t="shared" si="12"/>
        <v>04-2024</v>
      </c>
      <c r="J163" s="13" t="str">
        <f t="shared" si="13"/>
        <v>2024</v>
      </c>
      <c r="K163" s="227" t="s">
        <v>2475</v>
      </c>
      <c r="L163" s="13" t="s">
        <v>1553</v>
      </c>
      <c r="M163" s="13" t="s">
        <v>1554</v>
      </c>
      <c r="N163" s="13" t="s">
        <v>35</v>
      </c>
      <c r="O163" s="13" t="s">
        <v>36</v>
      </c>
      <c r="P163" s="13" t="s">
        <v>44</v>
      </c>
      <c r="Q163" s="13" t="s">
        <v>58</v>
      </c>
      <c r="R163" s="13" t="s">
        <v>61</v>
      </c>
      <c r="S163" s="13" t="s">
        <v>39</v>
      </c>
      <c r="T163" s="15">
        <v>1</v>
      </c>
      <c r="U163" s="228" t="s">
        <v>3785</v>
      </c>
      <c r="V163" s="13" t="s">
        <v>1555</v>
      </c>
      <c r="W163" s="16" t="s">
        <v>1556</v>
      </c>
      <c r="X163" s="17">
        <v>724.14</v>
      </c>
      <c r="Y163" s="18">
        <v>724.14</v>
      </c>
      <c r="Z163" s="18">
        <v>0</v>
      </c>
      <c r="AA163" s="18">
        <v>0</v>
      </c>
      <c r="AB163" s="18">
        <v>0</v>
      </c>
      <c r="AC163" s="18">
        <v>115.86</v>
      </c>
      <c r="AD163" s="18">
        <v>0</v>
      </c>
      <c r="AE163" s="18">
        <v>0</v>
      </c>
      <c r="AF163" s="18">
        <v>0</v>
      </c>
      <c r="AG163" s="18">
        <v>0</v>
      </c>
      <c r="AH163" s="18">
        <v>0</v>
      </c>
      <c r="AI163" s="18">
        <v>840</v>
      </c>
    </row>
    <row r="164" spans="1:35" x14ac:dyDescent="0.2">
      <c r="A164" s="13" t="s">
        <v>2174</v>
      </c>
      <c r="B164" s="13" t="s">
        <v>38</v>
      </c>
      <c r="C164" s="14" t="s">
        <v>43</v>
      </c>
      <c r="D164" s="13" t="s">
        <v>38</v>
      </c>
      <c r="E164" s="13" t="s">
        <v>38</v>
      </c>
      <c r="F164" s="19" t="s">
        <v>2175</v>
      </c>
      <c r="G164" s="13" t="s">
        <v>38</v>
      </c>
      <c r="H164" s="20">
        <v>45395</v>
      </c>
      <c r="I164" s="13" t="str">
        <f t="shared" ref="I164:I170" si="14">TEXT(MONTH(H164),"00")&amp;"-"&amp;YEAR(H164)</f>
        <v>04-2024</v>
      </c>
      <c r="J164" s="19">
        <f t="shared" ref="J164:J170" si="15">YEAR(H164)</f>
        <v>2024</v>
      </c>
      <c r="K164" s="227" t="s">
        <v>2474</v>
      </c>
      <c r="L164" s="13" t="s">
        <v>475</v>
      </c>
      <c r="M164" s="13" t="s">
        <v>5468</v>
      </c>
      <c r="N164" s="13" t="s">
        <v>35</v>
      </c>
      <c r="O164" s="13" t="s">
        <v>36</v>
      </c>
      <c r="P164" s="13" t="s">
        <v>38</v>
      </c>
      <c r="Q164" s="19" t="s">
        <v>56</v>
      </c>
      <c r="R164" s="13" t="s">
        <v>38</v>
      </c>
      <c r="S164" s="13" t="s">
        <v>1190</v>
      </c>
      <c r="T164" s="15">
        <v>16.458300000000001</v>
      </c>
      <c r="U164" s="228" t="s">
        <v>3785</v>
      </c>
      <c r="V164" s="19" t="s">
        <v>480</v>
      </c>
      <c r="W164" s="16">
        <v>15.99</v>
      </c>
      <c r="X164" s="17">
        <f t="shared" ref="X164:X170" si="16">ROUND(W164*T164,2)</f>
        <v>263.17</v>
      </c>
      <c r="Y164" s="18">
        <f>X164</f>
        <v>263.17</v>
      </c>
      <c r="Z164" s="18">
        <v>0</v>
      </c>
      <c r="AA164" s="18">
        <v>0</v>
      </c>
      <c r="AB164" s="18">
        <v>0</v>
      </c>
      <c r="AC164" s="18">
        <f>ROUND(Y164*0.16,2)</f>
        <v>42.11</v>
      </c>
      <c r="AD164" s="18">
        <v>0</v>
      </c>
      <c r="AE164" s="18">
        <v>0</v>
      </c>
      <c r="AF164" s="18">
        <v>0</v>
      </c>
      <c r="AG164" s="18">
        <v>0</v>
      </c>
      <c r="AH164" s="18">
        <v>0</v>
      </c>
      <c r="AI164" s="18">
        <f t="shared" ref="AI164:AI170" si="17">Y164-AA164+AB164+AC164+AD164-AE164-AF164+AG164-AH164</f>
        <v>305.28000000000003</v>
      </c>
    </row>
    <row r="165" spans="1:35" x14ac:dyDescent="0.2">
      <c r="A165" s="13" t="s">
        <v>2167</v>
      </c>
      <c r="B165" s="13" t="s">
        <v>38</v>
      </c>
      <c r="C165" s="14" t="s">
        <v>43</v>
      </c>
      <c r="D165" s="13" t="s">
        <v>38</v>
      </c>
      <c r="E165" s="13" t="s">
        <v>38</v>
      </c>
      <c r="F165" s="19" t="s">
        <v>2168</v>
      </c>
      <c r="G165" s="13" t="s">
        <v>38</v>
      </c>
      <c r="H165" s="20">
        <v>45438</v>
      </c>
      <c r="I165" s="13" t="str">
        <f t="shared" si="14"/>
        <v>05-2024</v>
      </c>
      <c r="J165" s="19">
        <f t="shared" si="15"/>
        <v>2024</v>
      </c>
      <c r="K165" s="227" t="s">
        <v>2474</v>
      </c>
      <c r="L165" s="13" t="s">
        <v>473</v>
      </c>
      <c r="M165" s="13" t="s">
        <v>474</v>
      </c>
      <c r="N165" s="13" t="s">
        <v>35</v>
      </c>
      <c r="O165" s="13" t="s">
        <v>36</v>
      </c>
      <c r="P165" s="13" t="s">
        <v>38</v>
      </c>
      <c r="Q165" s="19" t="s">
        <v>56</v>
      </c>
      <c r="R165" s="13" t="s">
        <v>38</v>
      </c>
      <c r="S165" s="13" t="s">
        <v>39</v>
      </c>
      <c r="T165" s="15">
        <v>1</v>
      </c>
      <c r="U165" s="228" t="s">
        <v>3784</v>
      </c>
      <c r="V165" s="19" t="s">
        <v>478</v>
      </c>
      <c r="W165" s="16">
        <v>599.86</v>
      </c>
      <c r="X165" s="17">
        <f t="shared" si="16"/>
        <v>599.86</v>
      </c>
      <c r="Y165" s="18">
        <f>ROUND(X165/1.16,2)</f>
        <v>517.12</v>
      </c>
      <c r="Z165" s="18">
        <v>0</v>
      </c>
      <c r="AA165" s="18">
        <v>0</v>
      </c>
      <c r="AB165" s="18">
        <v>0</v>
      </c>
      <c r="AC165" s="18">
        <f>X165-Y165</f>
        <v>82.740000000000009</v>
      </c>
      <c r="AD165" s="18">
        <v>0</v>
      </c>
      <c r="AE165" s="18">
        <v>0</v>
      </c>
      <c r="AF165" s="18">
        <v>0</v>
      </c>
      <c r="AG165" s="18">
        <v>0</v>
      </c>
      <c r="AH165" s="18">
        <v>0</v>
      </c>
      <c r="AI165" s="18">
        <f t="shared" si="17"/>
        <v>599.86</v>
      </c>
    </row>
    <row r="166" spans="1:35" x14ac:dyDescent="0.2">
      <c r="A166" s="13" t="s">
        <v>2169</v>
      </c>
      <c r="B166" s="13" t="s">
        <v>38</v>
      </c>
      <c r="C166" s="14" t="s">
        <v>43</v>
      </c>
      <c r="D166" s="13" t="s">
        <v>38</v>
      </c>
      <c r="E166" s="13" t="s">
        <v>38</v>
      </c>
      <c r="F166" s="19" t="s">
        <v>2170</v>
      </c>
      <c r="G166" s="13" t="s">
        <v>38</v>
      </c>
      <c r="H166" s="20">
        <v>45438</v>
      </c>
      <c r="I166" s="13" t="str">
        <f t="shared" si="14"/>
        <v>05-2024</v>
      </c>
      <c r="J166" s="19">
        <f t="shared" si="15"/>
        <v>2024</v>
      </c>
      <c r="K166" s="227" t="s">
        <v>2474</v>
      </c>
      <c r="L166" s="13" t="s">
        <v>473</v>
      </c>
      <c r="M166" s="13" t="s">
        <v>474</v>
      </c>
      <c r="N166" s="13" t="s">
        <v>35</v>
      </c>
      <c r="O166" s="13" t="s">
        <v>36</v>
      </c>
      <c r="P166" s="13" t="s">
        <v>38</v>
      </c>
      <c r="Q166" s="19" t="s">
        <v>56</v>
      </c>
      <c r="R166" s="13" t="s">
        <v>38</v>
      </c>
      <c r="S166" s="13" t="s">
        <v>39</v>
      </c>
      <c r="T166" s="15">
        <v>1</v>
      </c>
      <c r="U166" s="228" t="s">
        <v>3784</v>
      </c>
      <c r="V166" s="19" t="s">
        <v>479</v>
      </c>
      <c r="W166" s="16">
        <v>2338.17</v>
      </c>
      <c r="X166" s="17">
        <f t="shared" si="16"/>
        <v>2338.17</v>
      </c>
      <c r="Y166" s="18">
        <f>ROUND(X166/1.16,2)</f>
        <v>2015.66</v>
      </c>
      <c r="Z166" s="18">
        <v>0</v>
      </c>
      <c r="AA166" s="18">
        <v>0</v>
      </c>
      <c r="AB166" s="18">
        <v>0</v>
      </c>
      <c r="AC166" s="18">
        <f>X166-Y166</f>
        <v>322.51</v>
      </c>
      <c r="AD166" s="18">
        <v>0</v>
      </c>
      <c r="AE166" s="18">
        <v>0</v>
      </c>
      <c r="AF166" s="18">
        <v>0</v>
      </c>
      <c r="AG166" s="18">
        <v>0</v>
      </c>
      <c r="AH166" s="18">
        <v>0</v>
      </c>
      <c r="AI166" s="18">
        <f t="shared" si="17"/>
        <v>2338.17</v>
      </c>
    </row>
    <row r="167" spans="1:35" x14ac:dyDescent="0.2">
      <c r="A167" s="13" t="s">
        <v>2171</v>
      </c>
      <c r="B167" s="13" t="s">
        <v>38</v>
      </c>
      <c r="C167" s="14" t="s">
        <v>43</v>
      </c>
      <c r="D167" s="13" t="s">
        <v>38</v>
      </c>
      <c r="E167" s="13" t="s">
        <v>38</v>
      </c>
      <c r="F167" s="19" t="s">
        <v>2172</v>
      </c>
      <c r="G167" s="13" t="s">
        <v>38</v>
      </c>
      <c r="H167" s="20">
        <v>45435</v>
      </c>
      <c r="I167" s="13" t="str">
        <f t="shared" si="14"/>
        <v>05-2024</v>
      </c>
      <c r="J167" s="19">
        <f t="shared" si="15"/>
        <v>2024</v>
      </c>
      <c r="K167" s="227" t="s">
        <v>2474</v>
      </c>
      <c r="L167" s="13" t="s">
        <v>473</v>
      </c>
      <c r="M167" s="13" t="s">
        <v>474</v>
      </c>
      <c r="N167" s="13" t="s">
        <v>35</v>
      </c>
      <c r="O167" s="13" t="s">
        <v>36</v>
      </c>
      <c r="P167" s="13" t="s">
        <v>38</v>
      </c>
      <c r="Q167" s="19" t="s">
        <v>56</v>
      </c>
      <c r="R167" s="13" t="s">
        <v>38</v>
      </c>
      <c r="S167" s="13" t="s">
        <v>39</v>
      </c>
      <c r="T167" s="15">
        <v>1</v>
      </c>
      <c r="U167" s="228" t="s">
        <v>3784</v>
      </c>
      <c r="V167" s="19" t="s">
        <v>2173</v>
      </c>
      <c r="W167" s="16">
        <v>300</v>
      </c>
      <c r="X167" s="17">
        <f t="shared" si="16"/>
        <v>300</v>
      </c>
      <c r="Y167" s="18">
        <f>ROUND(X167/1.16,2)</f>
        <v>258.62</v>
      </c>
      <c r="Z167" s="18">
        <v>0</v>
      </c>
      <c r="AA167" s="18">
        <v>0</v>
      </c>
      <c r="AB167" s="18">
        <v>0</v>
      </c>
      <c r="AC167" s="18">
        <f>X167-Y167</f>
        <v>41.379999999999995</v>
      </c>
      <c r="AD167" s="18">
        <v>0</v>
      </c>
      <c r="AE167" s="18">
        <v>0</v>
      </c>
      <c r="AF167" s="18">
        <v>0</v>
      </c>
      <c r="AG167" s="18">
        <v>0</v>
      </c>
      <c r="AH167" s="18">
        <v>0</v>
      </c>
      <c r="AI167" s="18">
        <f t="shared" si="17"/>
        <v>300</v>
      </c>
    </row>
    <row r="168" spans="1:35" x14ac:dyDescent="0.2">
      <c r="A168" s="13" t="s">
        <v>2157</v>
      </c>
      <c r="B168" s="13" t="s">
        <v>38</v>
      </c>
      <c r="C168" s="14" t="s">
        <v>43</v>
      </c>
      <c r="D168" s="13" t="s">
        <v>38</v>
      </c>
      <c r="E168" s="13" t="s">
        <v>38</v>
      </c>
      <c r="F168" s="19" t="s">
        <v>2158</v>
      </c>
      <c r="G168" s="13" t="s">
        <v>38</v>
      </c>
      <c r="H168" s="20">
        <v>45418</v>
      </c>
      <c r="I168" s="13" t="str">
        <f t="shared" si="14"/>
        <v>05-2024</v>
      </c>
      <c r="J168" s="19">
        <f t="shared" si="15"/>
        <v>2024</v>
      </c>
      <c r="K168" s="227" t="s">
        <v>2474</v>
      </c>
      <c r="L168" s="13" t="s">
        <v>469</v>
      </c>
      <c r="M168" s="13" t="s">
        <v>470</v>
      </c>
      <c r="N168" s="13" t="s">
        <v>35</v>
      </c>
      <c r="O168" s="13" t="s">
        <v>36</v>
      </c>
      <c r="P168" s="13" t="s">
        <v>38</v>
      </c>
      <c r="Q168" s="19" t="s">
        <v>46</v>
      </c>
      <c r="R168" s="13" t="s">
        <v>38</v>
      </c>
      <c r="S168" s="13" t="s">
        <v>39</v>
      </c>
      <c r="T168" s="15">
        <v>1</v>
      </c>
      <c r="U168" s="228" t="s">
        <v>3785</v>
      </c>
      <c r="V168" s="19" t="s">
        <v>1089</v>
      </c>
      <c r="W168" s="16">
        <v>214.66</v>
      </c>
      <c r="X168" s="17">
        <f t="shared" si="16"/>
        <v>214.66</v>
      </c>
      <c r="Y168" s="18">
        <f>X168</f>
        <v>214.66</v>
      </c>
      <c r="Z168" s="18">
        <v>0</v>
      </c>
      <c r="AA168" s="18">
        <v>0</v>
      </c>
      <c r="AB168" s="18">
        <v>0</v>
      </c>
      <c r="AC168" s="18">
        <v>34.340000000000003</v>
      </c>
      <c r="AD168" s="18">
        <v>0</v>
      </c>
      <c r="AE168" s="18">
        <v>0</v>
      </c>
      <c r="AF168" s="18">
        <v>0</v>
      </c>
      <c r="AG168" s="18">
        <v>0</v>
      </c>
      <c r="AH168" s="18">
        <v>0</v>
      </c>
      <c r="AI168" s="18">
        <f t="shared" si="17"/>
        <v>249</v>
      </c>
    </row>
    <row r="169" spans="1:35" x14ac:dyDescent="0.2">
      <c r="A169" s="13" t="s">
        <v>2159</v>
      </c>
      <c r="B169" s="13" t="s">
        <v>38</v>
      </c>
      <c r="C169" s="14" t="s">
        <v>43</v>
      </c>
      <c r="D169" s="13" t="s">
        <v>38</v>
      </c>
      <c r="E169" s="13" t="s">
        <v>38</v>
      </c>
      <c r="F169" s="19" t="s">
        <v>2160</v>
      </c>
      <c r="G169" s="13" t="s">
        <v>38</v>
      </c>
      <c r="H169" s="20">
        <v>45418</v>
      </c>
      <c r="I169" s="13" t="str">
        <f t="shared" si="14"/>
        <v>05-2024</v>
      </c>
      <c r="J169" s="19">
        <f t="shared" si="15"/>
        <v>2024</v>
      </c>
      <c r="K169" s="227" t="s">
        <v>2474</v>
      </c>
      <c r="L169" s="13" t="s">
        <v>469</v>
      </c>
      <c r="M169" s="13" t="s">
        <v>470</v>
      </c>
      <c r="N169" s="13" t="s">
        <v>35</v>
      </c>
      <c r="O169" s="13" t="s">
        <v>36</v>
      </c>
      <c r="P169" s="13" t="s">
        <v>38</v>
      </c>
      <c r="Q169" s="19" t="s">
        <v>46</v>
      </c>
      <c r="R169" s="13" t="s">
        <v>38</v>
      </c>
      <c r="S169" s="13" t="s">
        <v>39</v>
      </c>
      <c r="T169" s="15">
        <v>1</v>
      </c>
      <c r="U169" s="228" t="s">
        <v>3785</v>
      </c>
      <c r="V169" s="19" t="s">
        <v>471</v>
      </c>
      <c r="W169" s="16">
        <v>214.66</v>
      </c>
      <c r="X169" s="17">
        <f t="shared" si="16"/>
        <v>214.66</v>
      </c>
      <c r="Y169" s="18">
        <f>X169</f>
        <v>214.66</v>
      </c>
      <c r="Z169" s="18">
        <v>0</v>
      </c>
      <c r="AA169" s="18">
        <v>0</v>
      </c>
      <c r="AB169" s="18">
        <v>0</v>
      </c>
      <c r="AC169" s="18">
        <v>34.340000000000003</v>
      </c>
      <c r="AD169" s="18">
        <v>0</v>
      </c>
      <c r="AE169" s="18">
        <v>0</v>
      </c>
      <c r="AF169" s="18">
        <v>0</v>
      </c>
      <c r="AG169" s="18">
        <v>0</v>
      </c>
      <c r="AH169" s="18">
        <v>0</v>
      </c>
      <c r="AI169" s="18">
        <f t="shared" si="17"/>
        <v>249</v>
      </c>
    </row>
    <row r="170" spans="1:35" x14ac:dyDescent="0.2">
      <c r="A170" s="13" t="s">
        <v>2161</v>
      </c>
      <c r="B170" s="13" t="s">
        <v>38</v>
      </c>
      <c r="C170" s="14" t="s">
        <v>43</v>
      </c>
      <c r="D170" s="13" t="s">
        <v>38</v>
      </c>
      <c r="E170" s="13" t="s">
        <v>38</v>
      </c>
      <c r="F170" s="19" t="s">
        <v>2162</v>
      </c>
      <c r="G170" s="13" t="s">
        <v>38</v>
      </c>
      <c r="H170" s="20">
        <v>45436</v>
      </c>
      <c r="I170" s="13" t="str">
        <f t="shared" si="14"/>
        <v>05-2024</v>
      </c>
      <c r="J170" s="19">
        <f t="shared" si="15"/>
        <v>2024</v>
      </c>
      <c r="K170" s="227" t="s">
        <v>2474</v>
      </c>
      <c r="L170" s="13" t="s">
        <v>469</v>
      </c>
      <c r="M170" s="13" t="s">
        <v>470</v>
      </c>
      <c r="N170" s="13" t="s">
        <v>35</v>
      </c>
      <c r="O170" s="13" t="s">
        <v>36</v>
      </c>
      <c r="P170" s="13" t="s">
        <v>38</v>
      </c>
      <c r="Q170" s="19" t="s">
        <v>46</v>
      </c>
      <c r="R170" s="13" t="s">
        <v>38</v>
      </c>
      <c r="S170" s="13" t="s">
        <v>39</v>
      </c>
      <c r="T170" s="15">
        <v>1</v>
      </c>
      <c r="U170" s="228" t="s">
        <v>3785</v>
      </c>
      <c r="V170" s="19" t="s">
        <v>490</v>
      </c>
      <c r="W170" s="16">
        <v>21.55</v>
      </c>
      <c r="X170" s="17">
        <f t="shared" si="16"/>
        <v>21.55</v>
      </c>
      <c r="Y170" s="18">
        <f>X170</f>
        <v>21.55</v>
      </c>
      <c r="Z170" s="18">
        <v>0</v>
      </c>
      <c r="AA170" s="18">
        <v>0</v>
      </c>
      <c r="AB170" s="18">
        <v>0</v>
      </c>
      <c r="AC170" s="18">
        <f>ROUND(Y170*0.16,2)</f>
        <v>3.45</v>
      </c>
      <c r="AD170" s="18">
        <v>0</v>
      </c>
      <c r="AE170" s="18">
        <v>0</v>
      </c>
      <c r="AF170" s="18">
        <v>0</v>
      </c>
      <c r="AG170" s="18">
        <v>0</v>
      </c>
      <c r="AH170" s="18">
        <v>0</v>
      </c>
      <c r="AI170" s="18">
        <f t="shared" si="17"/>
        <v>25</v>
      </c>
    </row>
    <row r="171" spans="1:35" x14ac:dyDescent="0.2">
      <c r="A171" s="13" t="s">
        <v>1566</v>
      </c>
      <c r="B171" s="13" t="s">
        <v>108</v>
      </c>
      <c r="C171" s="14" t="s">
        <v>43</v>
      </c>
      <c r="D171" s="13" t="s">
        <v>1567</v>
      </c>
      <c r="E171" s="13" t="s">
        <v>1568</v>
      </c>
      <c r="F171" s="13" t="s">
        <v>1569</v>
      </c>
      <c r="G171" s="13" t="s">
        <v>1570</v>
      </c>
      <c r="H171" s="13" t="s">
        <v>1571</v>
      </c>
      <c r="I171" s="13" t="str">
        <f t="shared" ref="I171:I202" si="18">MID(H171,6,2)&amp;"-"&amp;LEFT(H171,4)</f>
        <v>05-2024</v>
      </c>
      <c r="J171" s="13" t="str">
        <f t="shared" ref="J171:J202" si="19">LEFT(H171,4)</f>
        <v>2024</v>
      </c>
      <c r="K171" s="227" t="s">
        <v>2475</v>
      </c>
      <c r="L171" s="13" t="s">
        <v>1572</v>
      </c>
      <c r="M171" s="13" t="s">
        <v>1573</v>
      </c>
      <c r="N171" s="13" t="s">
        <v>35</v>
      </c>
      <c r="O171" s="13" t="s">
        <v>36</v>
      </c>
      <c r="P171" s="13" t="s">
        <v>44</v>
      </c>
      <c r="Q171" s="13" t="s">
        <v>58</v>
      </c>
      <c r="R171" s="13" t="s">
        <v>45</v>
      </c>
      <c r="S171" s="13" t="s">
        <v>39</v>
      </c>
      <c r="T171" s="15">
        <v>1</v>
      </c>
      <c r="U171" s="228" t="s">
        <v>3784</v>
      </c>
      <c r="V171" s="13" t="s">
        <v>1574</v>
      </c>
      <c r="W171" s="16" t="s">
        <v>1575</v>
      </c>
      <c r="X171" s="17">
        <v>103.45</v>
      </c>
      <c r="Y171" s="18">
        <v>103.45</v>
      </c>
      <c r="Z171" s="18">
        <v>0</v>
      </c>
      <c r="AA171" s="18">
        <v>0</v>
      </c>
      <c r="AB171" s="18">
        <v>0</v>
      </c>
      <c r="AC171" s="18">
        <v>16.55</v>
      </c>
      <c r="AD171" s="18">
        <v>0</v>
      </c>
      <c r="AE171" s="18">
        <v>0</v>
      </c>
      <c r="AF171" s="18">
        <v>0</v>
      </c>
      <c r="AG171" s="18">
        <v>0</v>
      </c>
      <c r="AH171" s="18">
        <v>0</v>
      </c>
      <c r="AI171" s="18">
        <v>120</v>
      </c>
    </row>
    <row r="172" spans="1:35" x14ac:dyDescent="0.2">
      <c r="A172" s="13" t="s">
        <v>1576</v>
      </c>
      <c r="B172" s="13" t="s">
        <v>108</v>
      </c>
      <c r="C172" s="14" t="s">
        <v>43</v>
      </c>
      <c r="D172" s="13" t="s">
        <v>1577</v>
      </c>
      <c r="E172" s="13" t="s">
        <v>1578</v>
      </c>
      <c r="F172" s="13" t="s">
        <v>1579</v>
      </c>
      <c r="G172" s="13" t="s">
        <v>1580</v>
      </c>
      <c r="H172" s="13" t="s">
        <v>1581</v>
      </c>
      <c r="I172" s="13" t="str">
        <f t="shared" si="18"/>
        <v>05-2024</v>
      </c>
      <c r="J172" s="13" t="str">
        <f t="shared" si="19"/>
        <v>2024</v>
      </c>
      <c r="K172" s="227" t="s">
        <v>2475</v>
      </c>
      <c r="L172" s="13" t="s">
        <v>1582</v>
      </c>
      <c r="M172" s="13" t="s">
        <v>1583</v>
      </c>
      <c r="N172" s="13" t="s">
        <v>35</v>
      </c>
      <c r="O172" s="13" t="s">
        <v>36</v>
      </c>
      <c r="P172" s="13" t="s">
        <v>44</v>
      </c>
      <c r="Q172" s="13" t="s">
        <v>58</v>
      </c>
      <c r="R172" s="13" t="s">
        <v>45</v>
      </c>
      <c r="S172" s="13" t="s">
        <v>39</v>
      </c>
      <c r="T172" s="15">
        <v>1</v>
      </c>
      <c r="U172" s="228" t="s">
        <v>3785</v>
      </c>
      <c r="V172" s="13" t="s">
        <v>1584</v>
      </c>
      <c r="W172" s="16" t="s">
        <v>1585</v>
      </c>
      <c r="X172" s="17">
        <v>144.83000000000001</v>
      </c>
      <c r="Y172" s="18">
        <v>144.83000000000001</v>
      </c>
      <c r="Z172" s="18">
        <v>0</v>
      </c>
      <c r="AA172" s="18">
        <v>0</v>
      </c>
      <c r="AB172" s="18">
        <v>0</v>
      </c>
      <c r="AC172" s="18">
        <v>23.17</v>
      </c>
      <c r="AD172" s="18">
        <v>0</v>
      </c>
      <c r="AE172" s="18">
        <v>0</v>
      </c>
      <c r="AF172" s="18">
        <v>0</v>
      </c>
      <c r="AG172" s="18">
        <v>0</v>
      </c>
      <c r="AH172" s="18">
        <v>0</v>
      </c>
      <c r="AI172" s="18">
        <v>168</v>
      </c>
    </row>
    <row r="173" spans="1:35" x14ac:dyDescent="0.2">
      <c r="A173" s="13" t="s">
        <v>1586</v>
      </c>
      <c r="B173" s="13" t="s">
        <v>108</v>
      </c>
      <c r="C173" s="14" t="s">
        <v>43</v>
      </c>
      <c r="D173" s="13" t="s">
        <v>1587</v>
      </c>
      <c r="E173" s="13" t="s">
        <v>48</v>
      </c>
      <c r="F173" s="13" t="s">
        <v>1588</v>
      </c>
      <c r="G173" s="13" t="s">
        <v>1589</v>
      </c>
      <c r="H173" s="13" t="s">
        <v>1590</v>
      </c>
      <c r="I173" s="13" t="str">
        <f t="shared" si="18"/>
        <v>05-2024</v>
      </c>
      <c r="J173" s="13" t="str">
        <f t="shared" si="19"/>
        <v>2024</v>
      </c>
      <c r="K173" s="227" t="s">
        <v>2474</v>
      </c>
      <c r="L173" s="13" t="s">
        <v>49</v>
      </c>
      <c r="M173" s="13" t="s">
        <v>124</v>
      </c>
      <c r="N173" s="13" t="s">
        <v>35</v>
      </c>
      <c r="O173" s="13" t="s">
        <v>36</v>
      </c>
      <c r="P173" s="13" t="s">
        <v>44</v>
      </c>
      <c r="Q173" s="13" t="s">
        <v>37</v>
      </c>
      <c r="R173" s="13" t="s">
        <v>45</v>
      </c>
      <c r="S173" s="13" t="s">
        <v>39</v>
      </c>
      <c r="T173" s="15">
        <v>1</v>
      </c>
      <c r="U173" s="228" t="s">
        <v>3785</v>
      </c>
      <c r="V173" s="13" t="s">
        <v>1591</v>
      </c>
      <c r="W173" s="16" t="s">
        <v>1592</v>
      </c>
      <c r="X173" s="17">
        <v>288.55</v>
      </c>
      <c r="Y173" s="18">
        <v>288.55</v>
      </c>
      <c r="Z173" s="18">
        <v>0</v>
      </c>
      <c r="AA173" s="18">
        <v>0</v>
      </c>
      <c r="AB173" s="18">
        <v>0</v>
      </c>
      <c r="AC173" s="18">
        <v>46.17</v>
      </c>
      <c r="AD173" s="18">
        <v>0</v>
      </c>
      <c r="AE173" s="18">
        <v>0</v>
      </c>
      <c r="AF173" s="18">
        <v>0</v>
      </c>
      <c r="AG173" s="18">
        <v>0</v>
      </c>
      <c r="AH173" s="18">
        <v>0</v>
      </c>
      <c r="AI173" s="18">
        <v>334.72</v>
      </c>
    </row>
    <row r="174" spans="1:35" x14ac:dyDescent="0.2">
      <c r="A174" s="13" t="s">
        <v>1593</v>
      </c>
      <c r="B174" s="13" t="s">
        <v>108</v>
      </c>
      <c r="C174" s="14" t="s">
        <v>43</v>
      </c>
      <c r="D174" s="13" t="s">
        <v>1594</v>
      </c>
      <c r="E174" s="13" t="s">
        <v>1595</v>
      </c>
      <c r="F174" s="13" t="s">
        <v>1596</v>
      </c>
      <c r="G174" s="13" t="s">
        <v>1597</v>
      </c>
      <c r="H174" s="13" t="s">
        <v>1598</v>
      </c>
      <c r="I174" s="13" t="str">
        <f t="shared" si="18"/>
        <v>05-2024</v>
      </c>
      <c r="J174" s="13" t="str">
        <f t="shared" si="19"/>
        <v>2024</v>
      </c>
      <c r="K174" s="227" t="s">
        <v>2475</v>
      </c>
      <c r="L174" s="13" t="s">
        <v>1599</v>
      </c>
      <c r="M174" s="13" t="s">
        <v>1600</v>
      </c>
      <c r="N174" s="13" t="s">
        <v>35</v>
      </c>
      <c r="O174" s="13" t="s">
        <v>36</v>
      </c>
      <c r="P174" s="13" t="s">
        <v>44</v>
      </c>
      <c r="Q174" s="13" t="s">
        <v>58</v>
      </c>
      <c r="R174" s="13" t="s">
        <v>45</v>
      </c>
      <c r="S174" s="13" t="s">
        <v>39</v>
      </c>
      <c r="T174" s="15">
        <v>1</v>
      </c>
      <c r="U174" s="228" t="s">
        <v>3784</v>
      </c>
      <c r="V174" s="13" t="s">
        <v>1601</v>
      </c>
      <c r="W174" s="16" t="s">
        <v>1602</v>
      </c>
      <c r="X174" s="17">
        <v>581.03</v>
      </c>
      <c r="Y174" s="18">
        <v>581.03</v>
      </c>
      <c r="Z174" s="18">
        <v>0</v>
      </c>
      <c r="AA174" s="18">
        <v>0</v>
      </c>
      <c r="AB174" s="18">
        <v>0</v>
      </c>
      <c r="AC174" s="18">
        <v>92.97</v>
      </c>
      <c r="AD174" s="18">
        <v>0</v>
      </c>
      <c r="AE174" s="18">
        <v>0</v>
      </c>
      <c r="AF174" s="18">
        <v>0</v>
      </c>
      <c r="AG174" s="18">
        <v>0</v>
      </c>
      <c r="AH174" s="18">
        <v>0</v>
      </c>
      <c r="AI174" s="18">
        <v>674</v>
      </c>
    </row>
    <row r="175" spans="1:35" x14ac:dyDescent="0.2">
      <c r="A175" s="13" t="s">
        <v>1603</v>
      </c>
      <c r="B175" s="13" t="s">
        <v>108</v>
      </c>
      <c r="C175" s="14" t="s">
        <v>43</v>
      </c>
      <c r="D175" s="13" t="s">
        <v>1604</v>
      </c>
      <c r="E175" s="13" t="s">
        <v>1605</v>
      </c>
      <c r="F175" s="13" t="s">
        <v>1606</v>
      </c>
      <c r="G175" s="13" t="s">
        <v>1607</v>
      </c>
      <c r="H175" s="13" t="s">
        <v>1608</v>
      </c>
      <c r="I175" s="13" t="str">
        <f t="shared" si="18"/>
        <v>05-2024</v>
      </c>
      <c r="J175" s="13" t="str">
        <f t="shared" si="19"/>
        <v>2024</v>
      </c>
      <c r="K175" s="227" t="s">
        <v>2475</v>
      </c>
      <c r="L175" s="13" t="s">
        <v>1609</v>
      </c>
      <c r="M175" s="13" t="s">
        <v>1610</v>
      </c>
      <c r="N175" s="13" t="s">
        <v>35</v>
      </c>
      <c r="O175" s="13" t="s">
        <v>36</v>
      </c>
      <c r="P175" s="13" t="s">
        <v>44</v>
      </c>
      <c r="Q175" s="13" t="s">
        <v>46</v>
      </c>
      <c r="R175" s="13" t="s">
        <v>45</v>
      </c>
      <c r="S175" s="13" t="s">
        <v>39</v>
      </c>
      <c r="T175" s="15">
        <v>1</v>
      </c>
      <c r="U175" s="228" t="s">
        <v>3784</v>
      </c>
      <c r="V175" s="13" t="s">
        <v>1611</v>
      </c>
      <c r="W175" s="16" t="s">
        <v>1612</v>
      </c>
      <c r="X175" s="17">
        <v>231.03</v>
      </c>
      <c r="Y175" s="18">
        <v>231.03</v>
      </c>
      <c r="Z175" s="18">
        <v>0</v>
      </c>
      <c r="AA175" s="18">
        <v>0</v>
      </c>
      <c r="AB175" s="18">
        <v>0</v>
      </c>
      <c r="AC175" s="18">
        <v>36.97</v>
      </c>
      <c r="AD175" s="18">
        <v>0</v>
      </c>
      <c r="AE175" s="18">
        <v>0</v>
      </c>
      <c r="AF175" s="18">
        <v>0</v>
      </c>
      <c r="AG175" s="18">
        <v>0</v>
      </c>
      <c r="AH175" s="18">
        <v>0</v>
      </c>
      <c r="AI175" s="18">
        <v>268</v>
      </c>
    </row>
    <row r="176" spans="1:35" x14ac:dyDescent="0.2">
      <c r="A176" s="13" t="s">
        <v>1613</v>
      </c>
      <c r="B176" s="13" t="s">
        <v>108</v>
      </c>
      <c r="C176" s="14" t="s">
        <v>43</v>
      </c>
      <c r="D176" s="13" t="s">
        <v>1614</v>
      </c>
      <c r="E176" s="13" t="s">
        <v>1615</v>
      </c>
      <c r="F176" s="13" t="s">
        <v>1616</v>
      </c>
      <c r="G176" s="13" t="s">
        <v>1617</v>
      </c>
      <c r="H176" s="13" t="s">
        <v>1618</v>
      </c>
      <c r="I176" s="13" t="str">
        <f t="shared" si="18"/>
        <v>05-2024</v>
      </c>
      <c r="J176" s="13" t="str">
        <f t="shared" si="19"/>
        <v>2024</v>
      </c>
      <c r="K176" s="227" t="s">
        <v>2475</v>
      </c>
      <c r="L176" s="13" t="s">
        <v>1619</v>
      </c>
      <c r="M176" s="13" t="s">
        <v>1620</v>
      </c>
      <c r="N176" s="13" t="s">
        <v>35</v>
      </c>
      <c r="O176" s="13" t="s">
        <v>36</v>
      </c>
      <c r="P176" s="13" t="s">
        <v>44</v>
      </c>
      <c r="Q176" s="13" t="s">
        <v>58</v>
      </c>
      <c r="R176" s="13" t="s">
        <v>45</v>
      </c>
      <c r="S176" s="13" t="s">
        <v>39</v>
      </c>
      <c r="T176" s="15">
        <v>1</v>
      </c>
      <c r="U176" s="228" t="s">
        <v>3784</v>
      </c>
      <c r="V176" s="13" t="s">
        <v>1621</v>
      </c>
      <c r="W176" s="16" t="s">
        <v>1622</v>
      </c>
      <c r="X176" s="17">
        <v>487.07</v>
      </c>
      <c r="Y176" s="18">
        <v>487.07</v>
      </c>
      <c r="Z176" s="18">
        <v>0</v>
      </c>
      <c r="AA176" s="18">
        <v>0</v>
      </c>
      <c r="AB176" s="18">
        <v>0</v>
      </c>
      <c r="AC176" s="18">
        <v>77.930000000000007</v>
      </c>
      <c r="AD176" s="18">
        <v>0</v>
      </c>
      <c r="AE176" s="18">
        <v>0</v>
      </c>
      <c r="AF176" s="18">
        <v>0</v>
      </c>
      <c r="AG176" s="18">
        <v>0</v>
      </c>
      <c r="AH176" s="18">
        <v>0</v>
      </c>
      <c r="AI176" s="18">
        <v>565</v>
      </c>
    </row>
    <row r="177" spans="1:35" x14ac:dyDescent="0.2">
      <c r="A177" s="13" t="s">
        <v>1623</v>
      </c>
      <c r="B177" s="13" t="s">
        <v>108</v>
      </c>
      <c r="C177" s="14" t="s">
        <v>43</v>
      </c>
      <c r="D177" s="13" t="s">
        <v>83</v>
      </c>
      <c r="E177" s="13" t="s">
        <v>1624</v>
      </c>
      <c r="F177" s="13" t="s">
        <v>1625</v>
      </c>
      <c r="G177" s="13" t="s">
        <v>1626</v>
      </c>
      <c r="H177" s="13" t="s">
        <v>1627</v>
      </c>
      <c r="I177" s="13" t="str">
        <f t="shared" si="18"/>
        <v>05-2024</v>
      </c>
      <c r="J177" s="13" t="str">
        <f t="shared" si="19"/>
        <v>2024</v>
      </c>
      <c r="K177" s="227" t="s">
        <v>2474</v>
      </c>
      <c r="L177" s="13" t="s">
        <v>1628</v>
      </c>
      <c r="M177" s="13" t="s">
        <v>1629</v>
      </c>
      <c r="N177" s="13" t="s">
        <v>35</v>
      </c>
      <c r="O177" s="13" t="s">
        <v>36</v>
      </c>
      <c r="P177" s="13" t="s">
        <v>44</v>
      </c>
      <c r="Q177" s="13" t="s">
        <v>46</v>
      </c>
      <c r="R177" s="13" t="s">
        <v>45</v>
      </c>
      <c r="S177" s="13" t="s">
        <v>39</v>
      </c>
      <c r="T177" s="15">
        <v>1</v>
      </c>
      <c r="U177" s="228" t="s">
        <v>3785</v>
      </c>
      <c r="V177" s="13" t="s">
        <v>1630</v>
      </c>
      <c r="W177" s="16" t="s">
        <v>1631</v>
      </c>
      <c r="X177" s="17">
        <v>697.02</v>
      </c>
      <c r="Y177" s="18">
        <v>124.14</v>
      </c>
      <c r="Z177" s="18">
        <v>0</v>
      </c>
      <c r="AA177" s="18">
        <v>0</v>
      </c>
      <c r="AB177" s="74">
        <v>572.88</v>
      </c>
      <c r="AC177" s="18">
        <v>19.86</v>
      </c>
      <c r="AD177" s="18">
        <v>0</v>
      </c>
      <c r="AE177" s="18">
        <v>0</v>
      </c>
      <c r="AF177" s="18">
        <v>0</v>
      </c>
      <c r="AG177" s="18">
        <v>0</v>
      </c>
      <c r="AH177" s="18">
        <v>0</v>
      </c>
      <c r="AI177" s="18">
        <v>716.88</v>
      </c>
    </row>
    <row r="178" spans="1:35" x14ac:dyDescent="0.2">
      <c r="A178" s="13" t="s">
        <v>1632</v>
      </c>
      <c r="B178" s="13" t="s">
        <v>108</v>
      </c>
      <c r="C178" s="14" t="s">
        <v>43</v>
      </c>
      <c r="D178" s="13" t="s">
        <v>1633</v>
      </c>
      <c r="E178" s="13" t="s">
        <v>1634</v>
      </c>
      <c r="F178" s="13" t="s">
        <v>1635</v>
      </c>
      <c r="G178" s="13" t="s">
        <v>1636</v>
      </c>
      <c r="H178" s="13" t="s">
        <v>1637</v>
      </c>
      <c r="I178" s="13" t="str">
        <f t="shared" si="18"/>
        <v>05-2024</v>
      </c>
      <c r="J178" s="13" t="str">
        <f t="shared" si="19"/>
        <v>2024</v>
      </c>
      <c r="K178" s="227" t="s">
        <v>2475</v>
      </c>
      <c r="L178" s="13" t="s">
        <v>1638</v>
      </c>
      <c r="M178" s="13" t="s">
        <v>1639</v>
      </c>
      <c r="N178" s="13" t="s">
        <v>35</v>
      </c>
      <c r="O178" s="13" t="s">
        <v>36</v>
      </c>
      <c r="P178" s="13" t="s">
        <v>44</v>
      </c>
      <c r="Q178" s="13" t="s">
        <v>56</v>
      </c>
      <c r="R178" s="13" t="s">
        <v>45</v>
      </c>
      <c r="S178" s="13" t="s">
        <v>39</v>
      </c>
      <c r="T178" s="15">
        <v>1</v>
      </c>
      <c r="U178" s="228" t="s">
        <v>3785</v>
      </c>
      <c r="V178" s="13" t="s">
        <v>1640</v>
      </c>
      <c r="W178" s="16" t="s">
        <v>1641</v>
      </c>
      <c r="X178" s="17">
        <v>1095.26</v>
      </c>
      <c r="Y178" s="18">
        <v>1095.26</v>
      </c>
      <c r="Z178" s="18">
        <v>0</v>
      </c>
      <c r="AA178" s="18">
        <v>0</v>
      </c>
      <c r="AB178" s="18">
        <v>0</v>
      </c>
      <c r="AC178" s="18">
        <v>175.24</v>
      </c>
      <c r="AD178" s="18">
        <v>0</v>
      </c>
      <c r="AE178" s="18">
        <v>0</v>
      </c>
      <c r="AF178" s="18">
        <v>0</v>
      </c>
      <c r="AG178" s="18">
        <v>0</v>
      </c>
      <c r="AH178" s="18">
        <v>0</v>
      </c>
      <c r="AI178" s="18">
        <v>1270.5</v>
      </c>
    </row>
    <row r="179" spans="1:35" x14ac:dyDescent="0.2">
      <c r="A179" s="13" t="s">
        <v>1642</v>
      </c>
      <c r="B179" s="13" t="s">
        <v>108</v>
      </c>
      <c r="C179" s="14" t="s">
        <v>43</v>
      </c>
      <c r="D179" s="13" t="s">
        <v>34</v>
      </c>
      <c r="E179" s="13" t="s">
        <v>1643</v>
      </c>
      <c r="F179" s="13" t="s">
        <v>1643</v>
      </c>
      <c r="G179" s="13" t="s">
        <v>1644</v>
      </c>
      <c r="H179" s="13" t="s">
        <v>1645</v>
      </c>
      <c r="I179" s="13" t="str">
        <f t="shared" si="18"/>
        <v>05-2024</v>
      </c>
      <c r="J179" s="13" t="str">
        <f t="shared" si="19"/>
        <v>2024</v>
      </c>
      <c r="K179" s="227" t="s">
        <v>2475</v>
      </c>
      <c r="L179" s="13" t="s">
        <v>1646</v>
      </c>
      <c r="M179" s="13" t="s">
        <v>1647</v>
      </c>
      <c r="N179" s="13" t="s">
        <v>35</v>
      </c>
      <c r="O179" s="13" t="s">
        <v>36</v>
      </c>
      <c r="P179" s="13" t="s">
        <v>44</v>
      </c>
      <c r="Q179" s="13" t="s">
        <v>58</v>
      </c>
      <c r="R179" s="13" t="s">
        <v>45</v>
      </c>
      <c r="S179" s="13" t="s">
        <v>39</v>
      </c>
      <c r="T179" s="15">
        <v>1</v>
      </c>
      <c r="U179" s="228" t="s">
        <v>3784</v>
      </c>
      <c r="V179" s="13" t="s">
        <v>1648</v>
      </c>
      <c r="W179" s="16" t="s">
        <v>1649</v>
      </c>
      <c r="X179" s="17">
        <v>311.98</v>
      </c>
      <c r="Y179" s="18">
        <v>311.98</v>
      </c>
      <c r="Z179" s="18">
        <v>0</v>
      </c>
      <c r="AA179" s="18">
        <v>0</v>
      </c>
      <c r="AB179" s="18">
        <v>0</v>
      </c>
      <c r="AC179" s="18">
        <v>49.92</v>
      </c>
      <c r="AD179" s="18">
        <v>0</v>
      </c>
      <c r="AE179" s="18">
        <v>3.9</v>
      </c>
      <c r="AF179" s="18">
        <v>0</v>
      </c>
      <c r="AG179" s="18">
        <v>0</v>
      </c>
      <c r="AH179" s="18">
        <v>0</v>
      </c>
      <c r="AI179" s="18">
        <v>358.00000000000006</v>
      </c>
    </row>
    <row r="180" spans="1:35" x14ac:dyDescent="0.2">
      <c r="A180" s="13" t="s">
        <v>1650</v>
      </c>
      <c r="B180" s="13" t="s">
        <v>108</v>
      </c>
      <c r="C180" s="14" t="s">
        <v>43</v>
      </c>
      <c r="D180" s="13" t="s">
        <v>1651</v>
      </c>
      <c r="E180" s="13" t="s">
        <v>1652</v>
      </c>
      <c r="F180" s="13" t="s">
        <v>1653</v>
      </c>
      <c r="G180" s="13" t="s">
        <v>1654</v>
      </c>
      <c r="H180" s="13" t="s">
        <v>1655</v>
      </c>
      <c r="I180" s="13" t="str">
        <f t="shared" si="18"/>
        <v>05-2024</v>
      </c>
      <c r="J180" s="13" t="str">
        <f t="shared" si="19"/>
        <v>2024</v>
      </c>
      <c r="K180" s="227" t="s">
        <v>2475</v>
      </c>
      <c r="L180" s="13" t="s">
        <v>1656</v>
      </c>
      <c r="M180" s="13" t="s">
        <v>1657</v>
      </c>
      <c r="N180" s="13" t="s">
        <v>35</v>
      </c>
      <c r="O180" s="13" t="s">
        <v>36</v>
      </c>
      <c r="P180" s="13" t="s">
        <v>44</v>
      </c>
      <c r="Q180" s="13" t="s">
        <v>58</v>
      </c>
      <c r="R180" s="13" t="s">
        <v>45</v>
      </c>
      <c r="S180" s="13" t="s">
        <v>39</v>
      </c>
      <c r="T180" s="15">
        <v>1</v>
      </c>
      <c r="U180" s="228" t="s">
        <v>3784</v>
      </c>
      <c r="V180" s="13" t="s">
        <v>1658</v>
      </c>
      <c r="W180" s="16" t="s">
        <v>1659</v>
      </c>
      <c r="X180" s="17">
        <v>605.64</v>
      </c>
      <c r="Y180" s="18">
        <v>589.75</v>
      </c>
      <c r="Z180" s="18">
        <v>0</v>
      </c>
      <c r="AA180" s="18">
        <v>0</v>
      </c>
      <c r="AB180" s="18">
        <v>0</v>
      </c>
      <c r="AC180" s="18">
        <v>94.36</v>
      </c>
      <c r="AD180" s="74">
        <v>15.889999999999986</v>
      </c>
      <c r="AE180" s="18">
        <v>0</v>
      </c>
      <c r="AF180" s="18">
        <v>0</v>
      </c>
      <c r="AG180" s="18">
        <v>0</v>
      </c>
      <c r="AH180" s="18">
        <v>0</v>
      </c>
      <c r="AI180" s="18">
        <v>700</v>
      </c>
    </row>
    <row r="181" spans="1:35" x14ac:dyDescent="0.2">
      <c r="A181" s="13" t="s">
        <v>1660</v>
      </c>
      <c r="B181" s="13" t="s">
        <v>108</v>
      </c>
      <c r="C181" s="14" t="s">
        <v>43</v>
      </c>
      <c r="D181" s="13" t="s">
        <v>34</v>
      </c>
      <c r="E181" s="13" t="s">
        <v>34</v>
      </c>
      <c r="F181" s="13" t="s">
        <v>1661</v>
      </c>
      <c r="G181" s="13" t="s">
        <v>1662</v>
      </c>
      <c r="H181" s="13" t="s">
        <v>1663</v>
      </c>
      <c r="I181" s="13" t="str">
        <f t="shared" si="18"/>
        <v>05-2024</v>
      </c>
      <c r="J181" s="13" t="str">
        <f t="shared" si="19"/>
        <v>2024</v>
      </c>
      <c r="K181" s="227" t="s">
        <v>2475</v>
      </c>
      <c r="L181" s="13" t="s">
        <v>1664</v>
      </c>
      <c r="M181" s="13" t="s">
        <v>1665</v>
      </c>
      <c r="N181" s="13" t="s">
        <v>35</v>
      </c>
      <c r="O181" s="13" t="s">
        <v>36</v>
      </c>
      <c r="P181" s="13" t="s">
        <v>44</v>
      </c>
      <c r="Q181" s="13" t="s">
        <v>58</v>
      </c>
      <c r="R181" s="13" t="s">
        <v>45</v>
      </c>
      <c r="S181" s="13" t="s">
        <v>39</v>
      </c>
      <c r="T181" s="15">
        <v>1</v>
      </c>
      <c r="U181" s="228" t="s">
        <v>3784</v>
      </c>
      <c r="V181" s="13" t="s">
        <v>1666</v>
      </c>
      <c r="W181" s="16" t="s">
        <v>1207</v>
      </c>
      <c r="X181" s="17">
        <v>93.97</v>
      </c>
      <c r="Y181" s="18">
        <v>93.97</v>
      </c>
      <c r="Z181" s="18">
        <v>0</v>
      </c>
      <c r="AA181" s="18">
        <v>0</v>
      </c>
      <c r="AB181" s="18">
        <v>0</v>
      </c>
      <c r="AC181" s="18">
        <v>15.03</v>
      </c>
      <c r="AD181" s="18">
        <v>0</v>
      </c>
      <c r="AE181" s="18">
        <v>0</v>
      </c>
      <c r="AF181" s="18">
        <v>0</v>
      </c>
      <c r="AG181" s="18">
        <v>0</v>
      </c>
      <c r="AH181" s="18">
        <v>0</v>
      </c>
      <c r="AI181" s="18">
        <v>109</v>
      </c>
    </row>
    <row r="182" spans="1:35" x14ac:dyDescent="0.2">
      <c r="A182" s="13" t="s">
        <v>1667</v>
      </c>
      <c r="B182" s="13" t="s">
        <v>108</v>
      </c>
      <c r="C182" s="14" t="s">
        <v>43</v>
      </c>
      <c r="D182" s="13" t="s">
        <v>34</v>
      </c>
      <c r="E182" s="13" t="s">
        <v>34</v>
      </c>
      <c r="F182" s="13" t="s">
        <v>1668</v>
      </c>
      <c r="G182" s="13" t="s">
        <v>1669</v>
      </c>
      <c r="H182" s="13" t="s">
        <v>1670</v>
      </c>
      <c r="I182" s="13" t="str">
        <f t="shared" si="18"/>
        <v>05-2024</v>
      </c>
      <c r="J182" s="13" t="str">
        <f t="shared" si="19"/>
        <v>2024</v>
      </c>
      <c r="K182" s="227" t="s">
        <v>2475</v>
      </c>
      <c r="L182" s="13" t="s">
        <v>1664</v>
      </c>
      <c r="M182" s="13" t="s">
        <v>1665</v>
      </c>
      <c r="N182" s="13" t="s">
        <v>35</v>
      </c>
      <c r="O182" s="13" t="s">
        <v>36</v>
      </c>
      <c r="P182" s="13" t="s">
        <v>44</v>
      </c>
      <c r="Q182" s="13" t="s">
        <v>58</v>
      </c>
      <c r="R182" s="13" t="s">
        <v>45</v>
      </c>
      <c r="S182" s="13" t="s">
        <v>39</v>
      </c>
      <c r="T182" s="15">
        <v>1</v>
      </c>
      <c r="U182" s="228" t="s">
        <v>3784</v>
      </c>
      <c r="V182" s="13" t="s">
        <v>1671</v>
      </c>
      <c r="W182" s="16" t="s">
        <v>1672</v>
      </c>
      <c r="X182" s="17">
        <v>316.38</v>
      </c>
      <c r="Y182" s="18">
        <v>316.38</v>
      </c>
      <c r="Z182" s="18">
        <v>0</v>
      </c>
      <c r="AA182" s="18">
        <v>0</v>
      </c>
      <c r="AB182" s="18">
        <v>0</v>
      </c>
      <c r="AC182" s="18">
        <v>50.62</v>
      </c>
      <c r="AD182" s="18">
        <v>0</v>
      </c>
      <c r="AE182" s="18">
        <v>0</v>
      </c>
      <c r="AF182" s="18">
        <v>0</v>
      </c>
      <c r="AG182" s="18">
        <v>0</v>
      </c>
      <c r="AH182" s="18">
        <v>0</v>
      </c>
      <c r="AI182" s="18">
        <v>367</v>
      </c>
    </row>
    <row r="183" spans="1:35" x14ac:dyDescent="0.2">
      <c r="A183" s="13" t="s">
        <v>1673</v>
      </c>
      <c r="B183" s="13" t="s">
        <v>108</v>
      </c>
      <c r="C183" s="14" t="s">
        <v>43</v>
      </c>
      <c r="D183" s="13" t="s">
        <v>1674</v>
      </c>
      <c r="E183" s="13" t="s">
        <v>1675</v>
      </c>
      <c r="F183" s="13" t="s">
        <v>1676</v>
      </c>
      <c r="G183" s="13" t="s">
        <v>1677</v>
      </c>
      <c r="H183" s="13" t="s">
        <v>1678</v>
      </c>
      <c r="I183" s="13" t="str">
        <f t="shared" si="18"/>
        <v>05-2024</v>
      </c>
      <c r="J183" s="13" t="str">
        <f t="shared" si="19"/>
        <v>2024</v>
      </c>
      <c r="K183" s="227" t="s">
        <v>2475</v>
      </c>
      <c r="L183" s="13" t="s">
        <v>549</v>
      </c>
      <c r="M183" s="13" t="s">
        <v>550</v>
      </c>
      <c r="N183" s="13" t="s">
        <v>35</v>
      </c>
      <c r="O183" s="13" t="s">
        <v>36</v>
      </c>
      <c r="P183" s="13" t="s">
        <v>44</v>
      </c>
      <c r="Q183" s="13" t="s">
        <v>46</v>
      </c>
      <c r="R183" s="13" t="s">
        <v>45</v>
      </c>
      <c r="S183" s="13" t="s">
        <v>39</v>
      </c>
      <c r="T183" s="15">
        <v>1</v>
      </c>
      <c r="U183" s="228" t="s">
        <v>3784</v>
      </c>
      <c r="V183" s="13" t="s">
        <v>378</v>
      </c>
      <c r="W183" s="16" t="s">
        <v>1679</v>
      </c>
      <c r="X183" s="17">
        <v>432.62</v>
      </c>
      <c r="Y183" s="18">
        <v>421.13</v>
      </c>
      <c r="Z183" s="18">
        <v>0</v>
      </c>
      <c r="AA183" s="18">
        <v>0</v>
      </c>
      <c r="AB183" s="18">
        <v>0</v>
      </c>
      <c r="AC183" s="18">
        <v>67.38</v>
      </c>
      <c r="AD183" s="74">
        <v>11.490000000000009</v>
      </c>
      <c r="AE183" s="18">
        <v>0</v>
      </c>
      <c r="AF183" s="18">
        <v>0</v>
      </c>
      <c r="AG183" s="18">
        <v>0</v>
      </c>
      <c r="AH183" s="18">
        <v>0</v>
      </c>
      <c r="AI183" s="18">
        <v>500</v>
      </c>
    </row>
    <row r="184" spans="1:35" x14ac:dyDescent="0.2">
      <c r="A184" s="13" t="s">
        <v>1680</v>
      </c>
      <c r="B184" s="13" t="s">
        <v>108</v>
      </c>
      <c r="C184" s="14" t="s">
        <v>43</v>
      </c>
      <c r="D184" s="13" t="s">
        <v>1681</v>
      </c>
      <c r="E184" s="13" t="s">
        <v>1682</v>
      </c>
      <c r="F184" s="13" t="s">
        <v>1683</v>
      </c>
      <c r="G184" s="13" t="s">
        <v>1684</v>
      </c>
      <c r="H184" s="13" t="s">
        <v>1685</v>
      </c>
      <c r="I184" s="13" t="str">
        <f t="shared" si="18"/>
        <v>05-2024</v>
      </c>
      <c r="J184" s="13" t="str">
        <f t="shared" si="19"/>
        <v>2024</v>
      </c>
      <c r="K184" s="227" t="s">
        <v>2475</v>
      </c>
      <c r="L184" s="13" t="s">
        <v>1686</v>
      </c>
      <c r="M184" s="13" t="s">
        <v>1687</v>
      </c>
      <c r="N184" s="13" t="s">
        <v>35</v>
      </c>
      <c r="O184" s="13" t="s">
        <v>36</v>
      </c>
      <c r="P184" s="13" t="s">
        <v>44</v>
      </c>
      <c r="Q184" s="13" t="s">
        <v>58</v>
      </c>
      <c r="R184" s="13" t="s">
        <v>45</v>
      </c>
      <c r="S184" s="13" t="s">
        <v>39</v>
      </c>
      <c r="T184" s="15">
        <v>1</v>
      </c>
      <c r="U184" s="228" t="s">
        <v>3784</v>
      </c>
      <c r="V184" s="13" t="s">
        <v>1688</v>
      </c>
      <c r="W184" s="16" t="s">
        <v>1689</v>
      </c>
      <c r="X184" s="17">
        <v>137.07</v>
      </c>
      <c r="Y184" s="18">
        <v>137.07</v>
      </c>
      <c r="Z184" s="18">
        <v>0</v>
      </c>
      <c r="AA184" s="18">
        <v>0</v>
      </c>
      <c r="AB184" s="18">
        <v>0</v>
      </c>
      <c r="AC184" s="18">
        <v>21.93</v>
      </c>
      <c r="AD184" s="18">
        <v>0</v>
      </c>
      <c r="AE184" s="18">
        <v>0</v>
      </c>
      <c r="AF184" s="18">
        <v>0</v>
      </c>
      <c r="AG184" s="18">
        <v>0</v>
      </c>
      <c r="AH184" s="18">
        <v>0</v>
      </c>
      <c r="AI184" s="18">
        <v>159</v>
      </c>
    </row>
    <row r="185" spans="1:35" x14ac:dyDescent="0.2">
      <c r="A185" s="13" t="s">
        <v>1690</v>
      </c>
      <c r="B185" s="13" t="s">
        <v>108</v>
      </c>
      <c r="C185" s="14" t="s">
        <v>43</v>
      </c>
      <c r="D185" s="13" t="s">
        <v>60</v>
      </c>
      <c r="E185" s="13" t="s">
        <v>1691</v>
      </c>
      <c r="F185" s="13" t="s">
        <v>1692</v>
      </c>
      <c r="G185" s="13" t="s">
        <v>1693</v>
      </c>
      <c r="H185" s="13" t="s">
        <v>1694</v>
      </c>
      <c r="I185" s="13" t="str">
        <f t="shared" si="18"/>
        <v>05-2024</v>
      </c>
      <c r="J185" s="13" t="str">
        <f t="shared" si="19"/>
        <v>2024</v>
      </c>
      <c r="K185" s="227" t="s">
        <v>2475</v>
      </c>
      <c r="L185" s="13" t="s">
        <v>557</v>
      </c>
      <c r="M185" s="13" t="s">
        <v>558</v>
      </c>
      <c r="N185" s="13" t="s">
        <v>35</v>
      </c>
      <c r="O185" s="13" t="s">
        <v>36</v>
      </c>
      <c r="P185" s="13" t="s">
        <v>44</v>
      </c>
      <c r="Q185" s="13" t="s">
        <v>58</v>
      </c>
      <c r="R185" s="13" t="s">
        <v>45</v>
      </c>
      <c r="S185" s="13" t="s">
        <v>39</v>
      </c>
      <c r="T185" s="15">
        <v>1</v>
      </c>
      <c r="U185" s="228" t="s">
        <v>3784</v>
      </c>
      <c r="V185" s="13" t="s">
        <v>1695</v>
      </c>
      <c r="W185" s="16" t="s">
        <v>1696</v>
      </c>
      <c r="X185" s="17">
        <v>356.04</v>
      </c>
      <c r="Y185" s="18">
        <v>356.04</v>
      </c>
      <c r="Z185" s="18">
        <v>0</v>
      </c>
      <c r="AA185" s="18">
        <v>0</v>
      </c>
      <c r="AB185" s="18">
        <v>0</v>
      </c>
      <c r="AC185" s="18">
        <v>56.97</v>
      </c>
      <c r="AD185" s="18">
        <v>0</v>
      </c>
      <c r="AE185" s="18">
        <v>0</v>
      </c>
      <c r="AF185" s="18">
        <v>0</v>
      </c>
      <c r="AG185" s="18">
        <v>0</v>
      </c>
      <c r="AH185" s="18">
        <v>0</v>
      </c>
      <c r="AI185" s="18">
        <v>413.01</v>
      </c>
    </row>
    <row r="186" spans="1:35" x14ac:dyDescent="0.2">
      <c r="A186" s="13" t="s">
        <v>1697</v>
      </c>
      <c r="B186" s="13" t="s">
        <v>108</v>
      </c>
      <c r="C186" s="14" t="s">
        <v>43</v>
      </c>
      <c r="D186" s="13" t="s">
        <v>34</v>
      </c>
      <c r="E186" s="13" t="s">
        <v>1698</v>
      </c>
      <c r="F186" s="13" t="s">
        <v>1698</v>
      </c>
      <c r="G186" s="13" t="s">
        <v>1699</v>
      </c>
      <c r="H186" s="13" t="s">
        <v>1700</v>
      </c>
      <c r="I186" s="13" t="str">
        <f t="shared" si="18"/>
        <v>05-2024</v>
      </c>
      <c r="J186" s="13" t="str">
        <f t="shared" si="19"/>
        <v>2024</v>
      </c>
      <c r="K186" s="227" t="s">
        <v>2475</v>
      </c>
      <c r="L186" s="13" t="s">
        <v>1701</v>
      </c>
      <c r="M186" s="13" t="s">
        <v>1702</v>
      </c>
      <c r="N186" s="13" t="s">
        <v>35</v>
      </c>
      <c r="O186" s="13" t="s">
        <v>36</v>
      </c>
      <c r="P186" s="13" t="s">
        <v>44</v>
      </c>
      <c r="Q186" s="13" t="s">
        <v>58</v>
      </c>
      <c r="R186" s="13" t="s">
        <v>45</v>
      </c>
      <c r="S186" s="13" t="s">
        <v>39</v>
      </c>
      <c r="T186" s="15">
        <v>1</v>
      </c>
      <c r="U186" s="228" t="s">
        <v>3784</v>
      </c>
      <c r="V186" s="13" t="s">
        <v>1703</v>
      </c>
      <c r="W186" s="16" t="s">
        <v>1704</v>
      </c>
      <c r="X186" s="17">
        <v>189.66</v>
      </c>
      <c r="Y186" s="18">
        <v>189.66</v>
      </c>
      <c r="Z186" s="18">
        <v>0</v>
      </c>
      <c r="AA186" s="18">
        <v>0</v>
      </c>
      <c r="AB186" s="18">
        <v>0</v>
      </c>
      <c r="AC186" s="18">
        <v>30.35</v>
      </c>
      <c r="AD186" s="18">
        <v>0</v>
      </c>
      <c r="AE186" s="18">
        <v>0</v>
      </c>
      <c r="AF186" s="18">
        <v>0</v>
      </c>
      <c r="AG186" s="18">
        <v>0</v>
      </c>
      <c r="AH186" s="18">
        <v>0</v>
      </c>
      <c r="AI186" s="18">
        <v>220.01</v>
      </c>
    </row>
    <row r="187" spans="1:35" x14ac:dyDescent="0.2">
      <c r="A187" s="13" t="s">
        <v>1705</v>
      </c>
      <c r="B187" s="13" t="s">
        <v>108</v>
      </c>
      <c r="C187" s="14" t="s">
        <v>43</v>
      </c>
      <c r="D187" s="13" t="s">
        <v>1232</v>
      </c>
      <c r="E187" s="13" t="s">
        <v>784</v>
      </c>
      <c r="F187" s="13" t="s">
        <v>1706</v>
      </c>
      <c r="G187" s="13" t="s">
        <v>1707</v>
      </c>
      <c r="H187" s="13" t="s">
        <v>1708</v>
      </c>
      <c r="I187" s="13" t="str">
        <f t="shared" si="18"/>
        <v>05-2024</v>
      </c>
      <c r="J187" s="13" t="str">
        <f t="shared" si="19"/>
        <v>2024</v>
      </c>
      <c r="K187" s="227" t="s">
        <v>2475</v>
      </c>
      <c r="L187" s="13" t="s">
        <v>1701</v>
      </c>
      <c r="M187" s="13" t="s">
        <v>1702</v>
      </c>
      <c r="N187" s="13" t="s">
        <v>35</v>
      </c>
      <c r="O187" s="13" t="s">
        <v>36</v>
      </c>
      <c r="P187" s="13" t="s">
        <v>44</v>
      </c>
      <c r="Q187" s="13" t="s">
        <v>58</v>
      </c>
      <c r="R187" s="13" t="s">
        <v>45</v>
      </c>
      <c r="S187" s="13" t="s">
        <v>39</v>
      </c>
      <c r="T187" s="15">
        <v>1</v>
      </c>
      <c r="U187" s="228" t="s">
        <v>3784</v>
      </c>
      <c r="V187" s="13" t="s">
        <v>1709</v>
      </c>
      <c r="W187" s="16" t="s">
        <v>560</v>
      </c>
      <c r="X187" s="17">
        <v>224.14</v>
      </c>
      <c r="Y187" s="18">
        <v>224.14</v>
      </c>
      <c r="Z187" s="18">
        <v>0</v>
      </c>
      <c r="AA187" s="18">
        <v>0</v>
      </c>
      <c r="AB187" s="18">
        <v>0</v>
      </c>
      <c r="AC187" s="18">
        <v>35.86</v>
      </c>
      <c r="AD187" s="18">
        <v>0</v>
      </c>
      <c r="AE187" s="18">
        <v>0</v>
      </c>
      <c r="AF187" s="18">
        <v>0</v>
      </c>
      <c r="AG187" s="18">
        <v>0</v>
      </c>
      <c r="AH187" s="18">
        <v>0</v>
      </c>
      <c r="AI187" s="18">
        <v>260</v>
      </c>
    </row>
    <row r="188" spans="1:35" x14ac:dyDescent="0.2">
      <c r="A188" s="13" t="s">
        <v>1710</v>
      </c>
      <c r="B188" s="13" t="s">
        <v>108</v>
      </c>
      <c r="C188" s="14" t="s">
        <v>43</v>
      </c>
      <c r="D188" s="13" t="s">
        <v>1232</v>
      </c>
      <c r="E188" s="13" t="s">
        <v>785</v>
      </c>
      <c r="F188" s="13" t="s">
        <v>1711</v>
      </c>
      <c r="G188" s="13" t="s">
        <v>1712</v>
      </c>
      <c r="H188" s="13" t="s">
        <v>1713</v>
      </c>
      <c r="I188" s="13" t="str">
        <f t="shared" si="18"/>
        <v>05-2024</v>
      </c>
      <c r="J188" s="13" t="str">
        <f t="shared" si="19"/>
        <v>2024</v>
      </c>
      <c r="K188" s="227" t="s">
        <v>2475</v>
      </c>
      <c r="L188" s="13" t="s">
        <v>1701</v>
      </c>
      <c r="M188" s="13" t="s">
        <v>1702</v>
      </c>
      <c r="N188" s="13" t="s">
        <v>35</v>
      </c>
      <c r="O188" s="13" t="s">
        <v>36</v>
      </c>
      <c r="P188" s="13" t="s">
        <v>44</v>
      </c>
      <c r="Q188" s="13" t="s">
        <v>58</v>
      </c>
      <c r="R188" s="13" t="s">
        <v>45</v>
      </c>
      <c r="S188" s="13" t="s">
        <v>39</v>
      </c>
      <c r="T188" s="15">
        <v>1</v>
      </c>
      <c r="U188" s="228" t="s">
        <v>3784</v>
      </c>
      <c r="V188" s="13" t="s">
        <v>1709</v>
      </c>
      <c r="W188" s="16" t="s">
        <v>560</v>
      </c>
      <c r="X188" s="17">
        <v>224.14</v>
      </c>
      <c r="Y188" s="18">
        <v>224.14</v>
      </c>
      <c r="Z188" s="18">
        <v>0</v>
      </c>
      <c r="AA188" s="18">
        <v>0</v>
      </c>
      <c r="AB188" s="18">
        <v>0</v>
      </c>
      <c r="AC188" s="18">
        <v>35.86</v>
      </c>
      <c r="AD188" s="18">
        <v>0</v>
      </c>
      <c r="AE188" s="18">
        <v>0</v>
      </c>
      <c r="AF188" s="18">
        <v>0</v>
      </c>
      <c r="AG188" s="18">
        <v>0</v>
      </c>
      <c r="AH188" s="18">
        <v>0</v>
      </c>
      <c r="AI188" s="18">
        <v>260</v>
      </c>
    </row>
    <row r="189" spans="1:35" x14ac:dyDescent="0.2">
      <c r="A189" s="13" t="s">
        <v>1714</v>
      </c>
      <c r="B189" s="13" t="s">
        <v>108</v>
      </c>
      <c r="C189" s="14" t="s">
        <v>43</v>
      </c>
      <c r="D189" s="13" t="s">
        <v>60</v>
      </c>
      <c r="E189" s="13" t="s">
        <v>1715</v>
      </c>
      <c r="F189" s="13" t="s">
        <v>1716</v>
      </c>
      <c r="G189" s="13" t="s">
        <v>1717</v>
      </c>
      <c r="H189" s="13" t="s">
        <v>1718</v>
      </c>
      <c r="I189" s="13" t="str">
        <f t="shared" si="18"/>
        <v>05-2024</v>
      </c>
      <c r="J189" s="13" t="str">
        <f t="shared" si="19"/>
        <v>2024</v>
      </c>
      <c r="K189" s="227" t="s">
        <v>2475</v>
      </c>
      <c r="L189" s="13" t="s">
        <v>1719</v>
      </c>
      <c r="M189" s="13" t="s">
        <v>1720</v>
      </c>
      <c r="N189" s="13" t="s">
        <v>35</v>
      </c>
      <c r="O189" s="13" t="s">
        <v>36</v>
      </c>
      <c r="P189" s="13" t="s">
        <v>44</v>
      </c>
      <c r="Q189" s="13" t="s">
        <v>46</v>
      </c>
      <c r="R189" s="13" t="s">
        <v>45</v>
      </c>
      <c r="S189" s="13" t="s">
        <v>39</v>
      </c>
      <c r="T189" s="15">
        <v>1</v>
      </c>
      <c r="U189" s="228" t="s">
        <v>3784</v>
      </c>
      <c r="V189" s="13" t="s">
        <v>1721</v>
      </c>
      <c r="W189" s="16" t="s">
        <v>1476</v>
      </c>
      <c r="X189" s="17">
        <v>432.65</v>
      </c>
      <c r="Y189" s="18">
        <v>420.88</v>
      </c>
      <c r="Z189" s="18">
        <v>0</v>
      </c>
      <c r="AA189" s="18">
        <v>0</v>
      </c>
      <c r="AB189" s="18">
        <v>0</v>
      </c>
      <c r="AC189" s="18">
        <v>67.34</v>
      </c>
      <c r="AD189" s="74">
        <v>11.769999999999982</v>
      </c>
      <c r="AE189" s="18">
        <v>0</v>
      </c>
      <c r="AF189" s="18">
        <v>0</v>
      </c>
      <c r="AG189" s="18">
        <v>0</v>
      </c>
      <c r="AH189" s="18">
        <v>0</v>
      </c>
      <c r="AI189" s="18">
        <v>499.99</v>
      </c>
    </row>
    <row r="190" spans="1:35" x14ac:dyDescent="0.2">
      <c r="A190" s="13" t="s">
        <v>1722</v>
      </c>
      <c r="B190" s="13" t="s">
        <v>108</v>
      </c>
      <c r="C190" s="14" t="s">
        <v>43</v>
      </c>
      <c r="D190" s="13" t="s">
        <v>1723</v>
      </c>
      <c r="E190" s="13" t="s">
        <v>603</v>
      </c>
      <c r="F190" s="13" t="s">
        <v>1724</v>
      </c>
      <c r="G190" s="13" t="s">
        <v>1725</v>
      </c>
      <c r="H190" s="13" t="s">
        <v>1726</v>
      </c>
      <c r="I190" s="13" t="str">
        <f t="shared" si="18"/>
        <v>05-2024</v>
      </c>
      <c r="J190" s="13" t="str">
        <f t="shared" si="19"/>
        <v>2024</v>
      </c>
      <c r="K190" s="227" t="s">
        <v>2474</v>
      </c>
      <c r="L190" s="13" t="s">
        <v>1727</v>
      </c>
      <c r="M190" s="13" t="s">
        <v>1728</v>
      </c>
      <c r="N190" s="13" t="s">
        <v>35</v>
      </c>
      <c r="O190" s="13" t="s">
        <v>36</v>
      </c>
      <c r="P190" s="13" t="s">
        <v>44</v>
      </c>
      <c r="Q190" s="13" t="s">
        <v>37</v>
      </c>
      <c r="R190" s="13" t="s">
        <v>45</v>
      </c>
      <c r="S190" s="13" t="s">
        <v>39</v>
      </c>
      <c r="T190" s="15">
        <v>1</v>
      </c>
      <c r="U190" s="228" t="s">
        <v>3785</v>
      </c>
      <c r="V190" s="13" t="s">
        <v>1729</v>
      </c>
      <c r="W190" s="16" t="s">
        <v>1730</v>
      </c>
      <c r="X190" s="17">
        <v>168.97</v>
      </c>
      <c r="Y190" s="18">
        <v>168.97</v>
      </c>
      <c r="Z190" s="18">
        <v>0</v>
      </c>
      <c r="AA190" s="18">
        <v>0</v>
      </c>
      <c r="AB190" s="18">
        <v>0</v>
      </c>
      <c r="AC190" s="18">
        <v>27.03</v>
      </c>
      <c r="AD190" s="18">
        <v>0</v>
      </c>
      <c r="AE190" s="18">
        <v>0</v>
      </c>
      <c r="AF190" s="18">
        <v>0</v>
      </c>
      <c r="AG190" s="18">
        <v>0</v>
      </c>
      <c r="AH190" s="18">
        <v>0</v>
      </c>
      <c r="AI190" s="18">
        <v>196</v>
      </c>
    </row>
    <row r="191" spans="1:35" x14ac:dyDescent="0.2">
      <c r="A191" s="13" t="s">
        <v>1731</v>
      </c>
      <c r="B191" s="13" t="s">
        <v>108</v>
      </c>
      <c r="C191" s="14" t="s">
        <v>43</v>
      </c>
      <c r="D191" s="13" t="s">
        <v>1723</v>
      </c>
      <c r="E191" s="13" t="s">
        <v>1732</v>
      </c>
      <c r="F191" s="13" t="s">
        <v>1733</v>
      </c>
      <c r="G191" s="13" t="s">
        <v>1734</v>
      </c>
      <c r="H191" s="13" t="s">
        <v>1735</v>
      </c>
      <c r="I191" s="13" t="str">
        <f t="shared" si="18"/>
        <v>05-2024</v>
      </c>
      <c r="J191" s="13" t="str">
        <f t="shared" si="19"/>
        <v>2024</v>
      </c>
      <c r="K191" s="227" t="s">
        <v>2474</v>
      </c>
      <c r="L191" s="13" t="s">
        <v>1727</v>
      </c>
      <c r="M191" s="13" t="s">
        <v>1728</v>
      </c>
      <c r="N191" s="13" t="s">
        <v>35</v>
      </c>
      <c r="O191" s="13" t="s">
        <v>36</v>
      </c>
      <c r="P191" s="13" t="s">
        <v>44</v>
      </c>
      <c r="Q191" s="13" t="s">
        <v>37</v>
      </c>
      <c r="R191" s="13" t="s">
        <v>45</v>
      </c>
      <c r="S191" s="13" t="s">
        <v>39</v>
      </c>
      <c r="T191" s="15">
        <v>1</v>
      </c>
      <c r="U191" s="228" t="s">
        <v>3785</v>
      </c>
      <c r="V191" s="13" t="s">
        <v>1736</v>
      </c>
      <c r="W191" s="16" t="s">
        <v>1730</v>
      </c>
      <c r="X191" s="17">
        <v>168.97</v>
      </c>
      <c r="Y191" s="18">
        <v>168.97</v>
      </c>
      <c r="Z191" s="18">
        <v>0</v>
      </c>
      <c r="AA191" s="18">
        <v>0</v>
      </c>
      <c r="AB191" s="18">
        <v>0</v>
      </c>
      <c r="AC191" s="18">
        <v>27.03</v>
      </c>
      <c r="AD191" s="18">
        <v>0</v>
      </c>
      <c r="AE191" s="18">
        <v>0</v>
      </c>
      <c r="AF191" s="18">
        <v>0</v>
      </c>
      <c r="AG191" s="18">
        <v>0</v>
      </c>
      <c r="AH191" s="18">
        <v>0</v>
      </c>
      <c r="AI191" s="18">
        <v>196</v>
      </c>
    </row>
    <row r="192" spans="1:35" x14ac:dyDescent="0.2">
      <c r="A192" s="13" t="s">
        <v>1737</v>
      </c>
      <c r="B192" s="13" t="s">
        <v>108</v>
      </c>
      <c r="C192" s="14" t="s">
        <v>43</v>
      </c>
      <c r="D192" s="13" t="s">
        <v>1738</v>
      </c>
      <c r="E192" s="13" t="s">
        <v>1739</v>
      </c>
      <c r="F192" s="13" t="s">
        <v>1740</v>
      </c>
      <c r="G192" s="13" t="s">
        <v>1741</v>
      </c>
      <c r="H192" s="13" t="s">
        <v>1742</v>
      </c>
      <c r="I192" s="13" t="str">
        <f t="shared" si="18"/>
        <v>05-2024</v>
      </c>
      <c r="J192" s="13" t="str">
        <f t="shared" si="19"/>
        <v>2024</v>
      </c>
      <c r="K192" s="227" t="s">
        <v>2474</v>
      </c>
      <c r="L192" s="13" t="s">
        <v>1743</v>
      </c>
      <c r="M192" s="13" t="s">
        <v>1744</v>
      </c>
      <c r="N192" s="13" t="s">
        <v>35</v>
      </c>
      <c r="O192" s="13" t="s">
        <v>36</v>
      </c>
      <c r="P192" s="13" t="s">
        <v>44</v>
      </c>
      <c r="Q192" s="13" t="s">
        <v>56</v>
      </c>
      <c r="R192" s="75" t="s">
        <v>2183</v>
      </c>
      <c r="S192" s="13" t="s">
        <v>39</v>
      </c>
      <c r="T192" s="15">
        <v>1</v>
      </c>
      <c r="U192" s="228" t="s">
        <v>3783</v>
      </c>
      <c r="V192" s="13" t="s">
        <v>1745</v>
      </c>
      <c r="W192" s="16" t="s">
        <v>1746</v>
      </c>
      <c r="X192" s="17">
        <v>343.1</v>
      </c>
      <c r="Y192" s="18">
        <v>343.1</v>
      </c>
      <c r="Z192" s="18">
        <v>0</v>
      </c>
      <c r="AA192" s="18">
        <v>0</v>
      </c>
      <c r="AB192" s="18">
        <v>0</v>
      </c>
      <c r="AC192" s="18">
        <v>54.9</v>
      </c>
      <c r="AD192" s="18">
        <v>0</v>
      </c>
      <c r="AE192" s="18">
        <v>0</v>
      </c>
      <c r="AF192" s="18">
        <v>0</v>
      </c>
      <c r="AG192" s="18">
        <v>0</v>
      </c>
      <c r="AH192" s="18">
        <v>0</v>
      </c>
      <c r="AI192" s="18">
        <v>398</v>
      </c>
    </row>
    <row r="193" spans="1:35" x14ac:dyDescent="0.2">
      <c r="A193" s="13" t="s">
        <v>1747</v>
      </c>
      <c r="B193" s="13" t="s">
        <v>108</v>
      </c>
      <c r="C193" s="14" t="s">
        <v>43</v>
      </c>
      <c r="D193" s="13" t="s">
        <v>129</v>
      </c>
      <c r="E193" s="13" t="s">
        <v>1748</v>
      </c>
      <c r="F193" s="13" t="s">
        <v>1749</v>
      </c>
      <c r="G193" s="13" t="s">
        <v>1750</v>
      </c>
      <c r="H193" s="13" t="s">
        <v>1751</v>
      </c>
      <c r="I193" s="13" t="str">
        <f t="shared" si="18"/>
        <v>05-2024</v>
      </c>
      <c r="J193" s="13" t="str">
        <f t="shared" si="19"/>
        <v>2024</v>
      </c>
      <c r="K193" s="227" t="s">
        <v>2474</v>
      </c>
      <c r="L193" s="13" t="s">
        <v>91</v>
      </c>
      <c r="M193" s="13" t="s">
        <v>130</v>
      </c>
      <c r="N193" s="13" t="s">
        <v>35</v>
      </c>
      <c r="O193" s="13" t="s">
        <v>36</v>
      </c>
      <c r="P193" s="13" t="s">
        <v>44</v>
      </c>
      <c r="Q193" s="13" t="s">
        <v>46</v>
      </c>
      <c r="R193" s="13" t="s">
        <v>45</v>
      </c>
      <c r="S193" s="13" t="s">
        <v>39</v>
      </c>
      <c r="T193" s="15">
        <v>1</v>
      </c>
      <c r="U193" s="228" t="s">
        <v>3785</v>
      </c>
      <c r="V193" s="13" t="s">
        <v>131</v>
      </c>
      <c r="W193" s="16" t="s">
        <v>185</v>
      </c>
      <c r="X193" s="17">
        <v>116.38</v>
      </c>
      <c r="Y193" s="18">
        <v>116.38</v>
      </c>
      <c r="Z193" s="18">
        <v>0</v>
      </c>
      <c r="AA193" s="18">
        <v>0</v>
      </c>
      <c r="AB193" s="18">
        <v>0</v>
      </c>
      <c r="AC193" s="18">
        <v>18.62</v>
      </c>
      <c r="AD193" s="18">
        <v>0</v>
      </c>
      <c r="AE193" s="18">
        <v>0</v>
      </c>
      <c r="AF193" s="18">
        <v>0</v>
      </c>
      <c r="AG193" s="18">
        <v>0</v>
      </c>
      <c r="AH193" s="18">
        <v>0</v>
      </c>
      <c r="AI193" s="18">
        <v>135</v>
      </c>
    </row>
    <row r="194" spans="1:35" x14ac:dyDescent="0.2">
      <c r="A194" s="13" t="s">
        <v>1752</v>
      </c>
      <c r="B194" s="13" t="s">
        <v>108</v>
      </c>
      <c r="C194" s="14" t="s">
        <v>43</v>
      </c>
      <c r="D194" s="13" t="s">
        <v>129</v>
      </c>
      <c r="E194" s="13" t="s">
        <v>1753</v>
      </c>
      <c r="F194" s="13" t="s">
        <v>1754</v>
      </c>
      <c r="G194" s="13" t="s">
        <v>1755</v>
      </c>
      <c r="H194" s="13" t="s">
        <v>1756</v>
      </c>
      <c r="I194" s="13" t="str">
        <f t="shared" si="18"/>
        <v>05-2024</v>
      </c>
      <c r="J194" s="13" t="str">
        <f t="shared" si="19"/>
        <v>2024</v>
      </c>
      <c r="K194" s="227" t="s">
        <v>2474</v>
      </c>
      <c r="L194" s="13" t="s">
        <v>91</v>
      </c>
      <c r="M194" s="13" t="s">
        <v>130</v>
      </c>
      <c r="N194" s="13" t="s">
        <v>35</v>
      </c>
      <c r="O194" s="13" t="s">
        <v>36</v>
      </c>
      <c r="P194" s="13" t="s">
        <v>51</v>
      </c>
      <c r="Q194" s="13" t="s">
        <v>52</v>
      </c>
      <c r="R194" s="13" t="s">
        <v>45</v>
      </c>
      <c r="S194" s="13" t="s">
        <v>39</v>
      </c>
      <c r="T194" s="15">
        <v>1</v>
      </c>
      <c r="U194" s="228" t="s">
        <v>3785</v>
      </c>
      <c r="V194" s="13" t="s">
        <v>92</v>
      </c>
      <c r="W194" s="16" t="s">
        <v>1757</v>
      </c>
      <c r="X194" s="17">
        <v>915.52</v>
      </c>
      <c r="Y194" s="18">
        <v>915.52</v>
      </c>
      <c r="Z194" s="18">
        <v>0</v>
      </c>
      <c r="AA194" s="18">
        <v>0</v>
      </c>
      <c r="AB194" s="18">
        <v>0</v>
      </c>
      <c r="AC194" s="18">
        <v>146.47999999999999</v>
      </c>
      <c r="AD194" s="18">
        <v>0</v>
      </c>
      <c r="AE194" s="18">
        <v>0</v>
      </c>
      <c r="AF194" s="18">
        <v>0</v>
      </c>
      <c r="AG194" s="18">
        <v>0</v>
      </c>
      <c r="AH194" s="18">
        <v>0</v>
      </c>
      <c r="AI194" s="18">
        <v>1062</v>
      </c>
    </row>
    <row r="195" spans="1:35" x14ac:dyDescent="0.2">
      <c r="A195" s="13" t="s">
        <v>1758</v>
      </c>
      <c r="B195" s="13" t="s">
        <v>108</v>
      </c>
      <c r="C195" s="14" t="s">
        <v>43</v>
      </c>
      <c r="D195" s="13" t="s">
        <v>129</v>
      </c>
      <c r="E195" s="13" t="s">
        <v>1759</v>
      </c>
      <c r="F195" s="13" t="s">
        <v>1760</v>
      </c>
      <c r="G195" s="13" t="s">
        <v>1761</v>
      </c>
      <c r="H195" s="13" t="s">
        <v>1762</v>
      </c>
      <c r="I195" s="13" t="str">
        <f t="shared" si="18"/>
        <v>05-2024</v>
      </c>
      <c r="J195" s="13" t="str">
        <f t="shared" si="19"/>
        <v>2024</v>
      </c>
      <c r="K195" s="227" t="s">
        <v>2474</v>
      </c>
      <c r="L195" s="13" t="s">
        <v>91</v>
      </c>
      <c r="M195" s="13" t="s">
        <v>130</v>
      </c>
      <c r="N195" s="13" t="s">
        <v>35</v>
      </c>
      <c r="O195" s="13" t="s">
        <v>36</v>
      </c>
      <c r="P195" s="13" t="s">
        <v>44</v>
      </c>
      <c r="Q195" s="13" t="s">
        <v>58</v>
      </c>
      <c r="R195" s="13" t="s">
        <v>45</v>
      </c>
      <c r="S195" s="13" t="s">
        <v>39</v>
      </c>
      <c r="T195" s="15">
        <v>1</v>
      </c>
      <c r="U195" s="228" t="s">
        <v>3785</v>
      </c>
      <c r="V195" s="13" t="s">
        <v>1763</v>
      </c>
      <c r="W195" s="16" t="s">
        <v>1764</v>
      </c>
      <c r="X195" s="17">
        <v>79</v>
      </c>
      <c r="Y195" s="18">
        <v>0</v>
      </c>
      <c r="Z195" s="18">
        <v>0</v>
      </c>
      <c r="AA195" s="18">
        <v>0</v>
      </c>
      <c r="AB195" s="74">
        <v>79</v>
      </c>
      <c r="AC195" s="18">
        <v>0</v>
      </c>
      <c r="AD195" s="18">
        <v>0</v>
      </c>
      <c r="AE195" s="18">
        <v>0</v>
      </c>
      <c r="AF195" s="18">
        <v>0</v>
      </c>
      <c r="AG195" s="18">
        <v>0</v>
      </c>
      <c r="AH195" s="18">
        <v>0</v>
      </c>
      <c r="AI195" s="18">
        <v>79</v>
      </c>
    </row>
    <row r="196" spans="1:35" x14ac:dyDescent="0.2">
      <c r="A196" s="13" t="s">
        <v>1765</v>
      </c>
      <c r="B196" s="13" t="s">
        <v>108</v>
      </c>
      <c r="C196" s="14" t="s">
        <v>43</v>
      </c>
      <c r="D196" s="13" t="s">
        <v>129</v>
      </c>
      <c r="E196" s="13" t="s">
        <v>1766</v>
      </c>
      <c r="F196" s="13" t="s">
        <v>1767</v>
      </c>
      <c r="G196" s="13" t="s">
        <v>1768</v>
      </c>
      <c r="H196" s="13" t="s">
        <v>1769</v>
      </c>
      <c r="I196" s="13" t="str">
        <f t="shared" si="18"/>
        <v>05-2024</v>
      </c>
      <c r="J196" s="13" t="str">
        <f t="shared" si="19"/>
        <v>2024</v>
      </c>
      <c r="K196" s="227" t="s">
        <v>2474</v>
      </c>
      <c r="L196" s="13" t="s">
        <v>91</v>
      </c>
      <c r="M196" s="13" t="s">
        <v>130</v>
      </c>
      <c r="N196" s="13" t="s">
        <v>35</v>
      </c>
      <c r="O196" s="13" t="s">
        <v>36</v>
      </c>
      <c r="P196" s="13" t="s">
        <v>51</v>
      </c>
      <c r="Q196" s="13" t="s">
        <v>52</v>
      </c>
      <c r="R196" s="13" t="s">
        <v>45</v>
      </c>
      <c r="S196" s="13" t="s">
        <v>39</v>
      </c>
      <c r="T196" s="15">
        <v>1</v>
      </c>
      <c r="U196" s="228" t="s">
        <v>3785</v>
      </c>
      <c r="V196" s="13" t="s">
        <v>1770</v>
      </c>
      <c r="W196" s="16" t="s">
        <v>1771</v>
      </c>
      <c r="X196" s="17">
        <v>129.32</v>
      </c>
      <c r="Y196" s="18">
        <v>129.32</v>
      </c>
      <c r="Z196" s="18">
        <v>0</v>
      </c>
      <c r="AA196" s="18">
        <v>0</v>
      </c>
      <c r="AB196" s="18">
        <v>0</v>
      </c>
      <c r="AC196" s="18">
        <v>20.7</v>
      </c>
      <c r="AD196" s="18">
        <v>0</v>
      </c>
      <c r="AE196" s="18">
        <v>0</v>
      </c>
      <c r="AF196" s="18">
        <v>0</v>
      </c>
      <c r="AG196" s="18">
        <v>0</v>
      </c>
      <c r="AH196" s="18">
        <v>0</v>
      </c>
      <c r="AI196" s="18">
        <v>150.01999999999998</v>
      </c>
    </row>
    <row r="197" spans="1:35" x14ac:dyDescent="0.2">
      <c r="A197" s="13" t="s">
        <v>1772</v>
      </c>
      <c r="B197" s="13" t="s">
        <v>108</v>
      </c>
      <c r="C197" s="14" t="s">
        <v>43</v>
      </c>
      <c r="D197" s="13" t="s">
        <v>129</v>
      </c>
      <c r="E197" s="13" t="s">
        <v>1773</v>
      </c>
      <c r="F197" s="13" t="s">
        <v>1774</v>
      </c>
      <c r="G197" s="13" t="s">
        <v>1775</v>
      </c>
      <c r="H197" s="13" t="s">
        <v>1776</v>
      </c>
      <c r="I197" s="13" t="str">
        <f t="shared" si="18"/>
        <v>05-2024</v>
      </c>
      <c r="J197" s="13" t="str">
        <f t="shared" si="19"/>
        <v>2024</v>
      </c>
      <c r="K197" s="227" t="s">
        <v>2474</v>
      </c>
      <c r="L197" s="13" t="s">
        <v>91</v>
      </c>
      <c r="M197" s="13" t="s">
        <v>130</v>
      </c>
      <c r="N197" s="13" t="s">
        <v>35</v>
      </c>
      <c r="O197" s="13" t="s">
        <v>36</v>
      </c>
      <c r="P197" s="13" t="s">
        <v>44</v>
      </c>
      <c r="Q197" s="13" t="s">
        <v>58</v>
      </c>
      <c r="R197" s="13" t="s">
        <v>45</v>
      </c>
      <c r="S197" s="13" t="s">
        <v>39</v>
      </c>
      <c r="T197" s="15">
        <v>1</v>
      </c>
      <c r="U197" s="228" t="s">
        <v>3785</v>
      </c>
      <c r="V197" s="13" t="s">
        <v>1777</v>
      </c>
      <c r="W197" s="16" t="s">
        <v>1771</v>
      </c>
      <c r="X197" s="17">
        <v>129.32</v>
      </c>
      <c r="Y197" s="18">
        <v>129.32</v>
      </c>
      <c r="Z197" s="18">
        <v>0</v>
      </c>
      <c r="AA197" s="18">
        <v>0</v>
      </c>
      <c r="AB197" s="18">
        <v>0</v>
      </c>
      <c r="AC197" s="18">
        <v>20.7</v>
      </c>
      <c r="AD197" s="18">
        <v>0</v>
      </c>
      <c r="AE197" s="18">
        <v>0</v>
      </c>
      <c r="AF197" s="18">
        <v>0</v>
      </c>
      <c r="AG197" s="18">
        <v>0</v>
      </c>
      <c r="AH197" s="18">
        <v>0</v>
      </c>
      <c r="AI197" s="18">
        <v>150.01999999999998</v>
      </c>
    </row>
    <row r="198" spans="1:35" x14ac:dyDescent="0.2">
      <c r="A198" s="13" t="s">
        <v>1778</v>
      </c>
      <c r="B198" s="13" t="s">
        <v>108</v>
      </c>
      <c r="C198" s="14" t="s">
        <v>43</v>
      </c>
      <c r="D198" s="13" t="s">
        <v>129</v>
      </c>
      <c r="E198" s="13" t="s">
        <v>1779</v>
      </c>
      <c r="F198" s="13" t="s">
        <v>1780</v>
      </c>
      <c r="G198" s="13" t="s">
        <v>1781</v>
      </c>
      <c r="H198" s="13" t="s">
        <v>1782</v>
      </c>
      <c r="I198" s="13" t="str">
        <f t="shared" si="18"/>
        <v>05-2024</v>
      </c>
      <c r="J198" s="13" t="str">
        <f t="shared" si="19"/>
        <v>2024</v>
      </c>
      <c r="K198" s="227" t="s">
        <v>2474</v>
      </c>
      <c r="L198" s="13" t="s">
        <v>91</v>
      </c>
      <c r="M198" s="13" t="s">
        <v>130</v>
      </c>
      <c r="N198" s="13" t="s">
        <v>35</v>
      </c>
      <c r="O198" s="13" t="s">
        <v>36</v>
      </c>
      <c r="P198" s="13" t="s">
        <v>44</v>
      </c>
      <c r="Q198" s="13" t="s">
        <v>46</v>
      </c>
      <c r="R198" s="13" t="s">
        <v>45</v>
      </c>
      <c r="S198" s="13" t="s">
        <v>39</v>
      </c>
      <c r="T198" s="15">
        <v>1</v>
      </c>
      <c r="U198" s="228" t="s">
        <v>3785</v>
      </c>
      <c r="V198" s="13" t="s">
        <v>131</v>
      </c>
      <c r="W198" s="16" t="s">
        <v>185</v>
      </c>
      <c r="X198" s="17">
        <v>116.38</v>
      </c>
      <c r="Y198" s="18">
        <v>116.38</v>
      </c>
      <c r="Z198" s="18">
        <v>0</v>
      </c>
      <c r="AA198" s="18">
        <v>0</v>
      </c>
      <c r="AB198" s="18">
        <v>0</v>
      </c>
      <c r="AC198" s="18">
        <v>18.62</v>
      </c>
      <c r="AD198" s="18">
        <v>0</v>
      </c>
      <c r="AE198" s="18">
        <v>0</v>
      </c>
      <c r="AF198" s="18">
        <v>0</v>
      </c>
      <c r="AG198" s="18">
        <v>0</v>
      </c>
      <c r="AH198" s="18">
        <v>0</v>
      </c>
      <c r="AI198" s="18">
        <v>135</v>
      </c>
    </row>
    <row r="199" spans="1:35" x14ac:dyDescent="0.2">
      <c r="A199" s="13" t="s">
        <v>1783</v>
      </c>
      <c r="B199" s="13" t="s">
        <v>108</v>
      </c>
      <c r="C199" s="14" t="s">
        <v>43</v>
      </c>
      <c r="D199" s="13" t="s">
        <v>129</v>
      </c>
      <c r="E199" s="13" t="s">
        <v>1784</v>
      </c>
      <c r="F199" s="13" t="s">
        <v>1785</v>
      </c>
      <c r="G199" s="13" t="s">
        <v>1786</v>
      </c>
      <c r="H199" s="13" t="s">
        <v>1787</v>
      </c>
      <c r="I199" s="13" t="str">
        <f t="shared" si="18"/>
        <v>05-2024</v>
      </c>
      <c r="J199" s="13" t="str">
        <f t="shared" si="19"/>
        <v>2024</v>
      </c>
      <c r="K199" s="227" t="s">
        <v>2474</v>
      </c>
      <c r="L199" s="13" t="s">
        <v>91</v>
      </c>
      <c r="M199" s="13" t="s">
        <v>130</v>
      </c>
      <c r="N199" s="13" t="s">
        <v>35</v>
      </c>
      <c r="O199" s="13" t="s">
        <v>36</v>
      </c>
      <c r="P199" s="13" t="s">
        <v>44</v>
      </c>
      <c r="Q199" s="13" t="s">
        <v>46</v>
      </c>
      <c r="R199" s="13" t="s">
        <v>45</v>
      </c>
      <c r="S199" s="13" t="s">
        <v>39</v>
      </c>
      <c r="T199" s="15">
        <v>1</v>
      </c>
      <c r="U199" s="228" t="s">
        <v>3785</v>
      </c>
      <c r="V199" s="13" t="s">
        <v>92</v>
      </c>
      <c r="W199" s="16" t="s">
        <v>1788</v>
      </c>
      <c r="X199" s="17">
        <v>1068.0999999999999</v>
      </c>
      <c r="Y199" s="18">
        <v>1068.0999999999999</v>
      </c>
      <c r="Z199" s="18">
        <v>0</v>
      </c>
      <c r="AA199" s="18">
        <v>0</v>
      </c>
      <c r="AB199" s="18">
        <v>0</v>
      </c>
      <c r="AC199" s="18">
        <v>170.9</v>
      </c>
      <c r="AD199" s="18">
        <v>0</v>
      </c>
      <c r="AE199" s="18">
        <v>0</v>
      </c>
      <c r="AF199" s="18">
        <v>0</v>
      </c>
      <c r="AG199" s="18">
        <v>0</v>
      </c>
      <c r="AH199" s="18">
        <v>0</v>
      </c>
      <c r="AI199" s="18">
        <v>1239</v>
      </c>
    </row>
    <row r="200" spans="1:35" x14ac:dyDescent="0.2">
      <c r="A200" s="13" t="s">
        <v>2142</v>
      </c>
      <c r="B200" s="13" t="s">
        <v>108</v>
      </c>
      <c r="C200" s="14" t="s">
        <v>761</v>
      </c>
      <c r="D200" s="13" t="s">
        <v>129</v>
      </c>
      <c r="E200" s="13" t="s">
        <v>2143</v>
      </c>
      <c r="F200" s="13" t="s">
        <v>2144</v>
      </c>
      <c r="G200" s="13" t="s">
        <v>2145</v>
      </c>
      <c r="H200" s="13" t="s">
        <v>2146</v>
      </c>
      <c r="I200" s="13" t="str">
        <f t="shared" si="18"/>
        <v>05-2024</v>
      </c>
      <c r="J200" s="13" t="str">
        <f t="shared" si="19"/>
        <v>2024</v>
      </c>
      <c r="K200" s="227" t="s">
        <v>2474</v>
      </c>
      <c r="L200" s="13" t="s">
        <v>91</v>
      </c>
      <c r="M200" s="13" t="s">
        <v>130</v>
      </c>
      <c r="N200" s="13" t="s">
        <v>35</v>
      </c>
      <c r="O200" s="13" t="s">
        <v>36</v>
      </c>
      <c r="P200" s="13" t="s">
        <v>34</v>
      </c>
      <c r="Q200" s="13" t="s">
        <v>34</v>
      </c>
      <c r="R200" s="13" t="s">
        <v>766</v>
      </c>
      <c r="S200" s="13" t="s">
        <v>767</v>
      </c>
      <c r="T200" s="15">
        <v>0</v>
      </c>
      <c r="U200" s="228" t="s">
        <v>3785</v>
      </c>
      <c r="V200" s="13" t="s">
        <v>768</v>
      </c>
      <c r="W200" s="16" t="s">
        <v>769</v>
      </c>
      <c r="X200" s="17">
        <v>0</v>
      </c>
      <c r="Y200" s="18">
        <v>0</v>
      </c>
      <c r="Z200" s="18">
        <v>0</v>
      </c>
      <c r="AA200" s="18">
        <v>0</v>
      </c>
      <c r="AB200" s="18">
        <v>0</v>
      </c>
      <c r="AC200" s="18">
        <v>0</v>
      </c>
      <c r="AD200" s="18">
        <v>0</v>
      </c>
      <c r="AE200" s="18">
        <v>0</v>
      </c>
      <c r="AF200" s="18">
        <v>0</v>
      </c>
      <c r="AG200" s="18">
        <v>0</v>
      </c>
      <c r="AH200" s="18">
        <v>0</v>
      </c>
      <c r="AI200" s="18">
        <v>0</v>
      </c>
    </row>
    <row r="201" spans="1:35" x14ac:dyDescent="0.2">
      <c r="A201" s="13" t="s">
        <v>1789</v>
      </c>
      <c r="B201" s="13" t="s">
        <v>108</v>
      </c>
      <c r="C201" s="14" t="s">
        <v>43</v>
      </c>
      <c r="D201" s="13" t="s">
        <v>60</v>
      </c>
      <c r="E201" s="13" t="s">
        <v>1790</v>
      </c>
      <c r="F201" s="13" t="s">
        <v>1791</v>
      </c>
      <c r="G201" s="13" t="s">
        <v>1792</v>
      </c>
      <c r="H201" s="13" t="s">
        <v>1793</v>
      </c>
      <c r="I201" s="13" t="str">
        <f t="shared" si="18"/>
        <v>05-2024</v>
      </c>
      <c r="J201" s="13" t="str">
        <f t="shared" si="19"/>
        <v>2024</v>
      </c>
      <c r="K201" s="227" t="s">
        <v>2475</v>
      </c>
      <c r="L201" s="13" t="s">
        <v>1794</v>
      </c>
      <c r="M201" s="13" t="s">
        <v>1795</v>
      </c>
      <c r="N201" s="13" t="s">
        <v>35</v>
      </c>
      <c r="O201" s="13" t="s">
        <v>36</v>
      </c>
      <c r="P201" s="13" t="s">
        <v>44</v>
      </c>
      <c r="Q201" s="13" t="s">
        <v>56</v>
      </c>
      <c r="R201" s="13" t="s">
        <v>45</v>
      </c>
      <c r="S201" s="13" t="s">
        <v>39</v>
      </c>
      <c r="T201" s="15">
        <v>1</v>
      </c>
      <c r="U201" s="228" t="s">
        <v>3784</v>
      </c>
      <c r="V201" s="13" t="s">
        <v>1796</v>
      </c>
      <c r="W201" s="16" t="s">
        <v>1797</v>
      </c>
      <c r="X201" s="17">
        <v>1105.82</v>
      </c>
      <c r="Y201" s="18">
        <v>1073.94</v>
      </c>
      <c r="Z201" s="18">
        <v>0</v>
      </c>
      <c r="AA201" s="18">
        <v>0</v>
      </c>
      <c r="AB201" s="18">
        <v>0</v>
      </c>
      <c r="AC201" s="18">
        <v>171.83</v>
      </c>
      <c r="AD201" s="74">
        <v>31.879999999999882</v>
      </c>
      <c r="AE201" s="18">
        <v>0</v>
      </c>
      <c r="AF201" s="18">
        <v>0</v>
      </c>
      <c r="AG201" s="18">
        <v>0</v>
      </c>
      <c r="AH201" s="18">
        <v>0</v>
      </c>
      <c r="AI201" s="18">
        <v>1277.6499999999999</v>
      </c>
    </row>
    <row r="202" spans="1:35" x14ac:dyDescent="0.2">
      <c r="A202" s="13" t="s">
        <v>1798</v>
      </c>
      <c r="B202" s="13" t="s">
        <v>108</v>
      </c>
      <c r="C202" s="14" t="s">
        <v>43</v>
      </c>
      <c r="D202" s="13" t="s">
        <v>347</v>
      </c>
      <c r="E202" s="13" t="s">
        <v>1799</v>
      </c>
      <c r="F202" s="13" t="s">
        <v>1800</v>
      </c>
      <c r="G202" s="13" t="s">
        <v>1801</v>
      </c>
      <c r="H202" s="13" t="s">
        <v>1802</v>
      </c>
      <c r="I202" s="13" t="str">
        <f t="shared" si="18"/>
        <v>05-2024</v>
      </c>
      <c r="J202" s="13" t="str">
        <f t="shared" si="19"/>
        <v>2024</v>
      </c>
      <c r="K202" s="227" t="s">
        <v>2474</v>
      </c>
      <c r="L202" s="13" t="s">
        <v>352</v>
      </c>
      <c r="M202" s="13" t="s">
        <v>353</v>
      </c>
      <c r="N202" s="13" t="s">
        <v>35</v>
      </c>
      <c r="O202" s="13" t="s">
        <v>36</v>
      </c>
      <c r="P202" s="13" t="s">
        <v>44</v>
      </c>
      <c r="Q202" s="13" t="s">
        <v>56</v>
      </c>
      <c r="R202" s="13" t="s">
        <v>45</v>
      </c>
      <c r="S202" s="13" t="s">
        <v>39</v>
      </c>
      <c r="T202" s="15">
        <v>1</v>
      </c>
      <c r="U202" s="228" t="s">
        <v>3785</v>
      </c>
      <c r="V202" s="13" t="s">
        <v>1803</v>
      </c>
      <c r="W202" s="16" t="s">
        <v>1804</v>
      </c>
      <c r="X202" s="17">
        <v>471.56</v>
      </c>
      <c r="Y202" s="18">
        <v>353.68</v>
      </c>
      <c r="Z202" s="18">
        <v>0</v>
      </c>
      <c r="AA202" s="18">
        <v>0</v>
      </c>
      <c r="AB202" s="18">
        <v>0</v>
      </c>
      <c r="AC202" s="18">
        <v>56.59</v>
      </c>
      <c r="AD202" s="18">
        <v>0</v>
      </c>
      <c r="AE202" s="18">
        <v>0</v>
      </c>
      <c r="AF202" s="18">
        <v>0</v>
      </c>
      <c r="AG202" s="18">
        <v>0</v>
      </c>
      <c r="AH202" s="18">
        <v>0</v>
      </c>
      <c r="AI202" s="18">
        <v>410.27</v>
      </c>
    </row>
    <row r="203" spans="1:35" x14ac:dyDescent="0.2">
      <c r="A203" s="13" t="s">
        <v>1805</v>
      </c>
      <c r="B203" s="13" t="s">
        <v>108</v>
      </c>
      <c r="C203" s="14" t="s">
        <v>43</v>
      </c>
      <c r="D203" s="13" t="s">
        <v>34</v>
      </c>
      <c r="E203" s="13" t="s">
        <v>1806</v>
      </c>
      <c r="F203" s="13" t="s">
        <v>1806</v>
      </c>
      <c r="G203" s="13" t="s">
        <v>1807</v>
      </c>
      <c r="H203" s="13" t="s">
        <v>1808</v>
      </c>
      <c r="I203" s="13" t="str">
        <f t="shared" ref="I203:I234" si="20">MID(H203,6,2)&amp;"-"&amp;LEFT(H203,4)</f>
        <v>05-2024</v>
      </c>
      <c r="J203" s="13" t="str">
        <f t="shared" ref="J203:J234" si="21">LEFT(H203,4)</f>
        <v>2024</v>
      </c>
      <c r="K203" s="227" t="s">
        <v>2475</v>
      </c>
      <c r="L203" s="13" t="s">
        <v>1809</v>
      </c>
      <c r="M203" s="13" t="s">
        <v>1810</v>
      </c>
      <c r="N203" s="13" t="s">
        <v>35</v>
      </c>
      <c r="O203" s="13" t="s">
        <v>36</v>
      </c>
      <c r="P203" s="13" t="s">
        <v>44</v>
      </c>
      <c r="Q203" s="13" t="s">
        <v>37</v>
      </c>
      <c r="R203" s="13" t="s">
        <v>45</v>
      </c>
      <c r="S203" s="13" t="s">
        <v>39</v>
      </c>
      <c r="T203" s="15">
        <v>1</v>
      </c>
      <c r="U203" s="228" t="s">
        <v>3784</v>
      </c>
      <c r="V203" s="13" t="s">
        <v>1811</v>
      </c>
      <c r="W203" s="16" t="s">
        <v>1812</v>
      </c>
      <c r="X203" s="17">
        <v>284.64999999999998</v>
      </c>
      <c r="Y203" s="18">
        <v>284.64999999999998</v>
      </c>
      <c r="Z203" s="18">
        <v>0</v>
      </c>
      <c r="AA203" s="18">
        <v>0</v>
      </c>
      <c r="AB203" s="18">
        <v>0</v>
      </c>
      <c r="AC203" s="18">
        <v>45.54</v>
      </c>
      <c r="AD203" s="18">
        <v>0</v>
      </c>
      <c r="AE203" s="18">
        <v>0</v>
      </c>
      <c r="AF203" s="18">
        <v>0</v>
      </c>
      <c r="AG203" s="18">
        <v>0</v>
      </c>
      <c r="AH203" s="18">
        <v>0</v>
      </c>
      <c r="AI203" s="18">
        <v>330.19</v>
      </c>
    </row>
    <row r="204" spans="1:35" x14ac:dyDescent="0.2">
      <c r="A204" s="13" t="s">
        <v>1813</v>
      </c>
      <c r="B204" s="13" t="s">
        <v>108</v>
      </c>
      <c r="C204" s="14" t="s">
        <v>43</v>
      </c>
      <c r="D204" s="13" t="s">
        <v>34</v>
      </c>
      <c r="E204" s="13" t="s">
        <v>1814</v>
      </c>
      <c r="F204" s="13" t="s">
        <v>1814</v>
      </c>
      <c r="G204" s="13" t="s">
        <v>1815</v>
      </c>
      <c r="H204" s="13" t="s">
        <v>1816</v>
      </c>
      <c r="I204" s="13" t="str">
        <f t="shared" si="20"/>
        <v>05-2024</v>
      </c>
      <c r="J204" s="13" t="str">
        <f t="shared" si="21"/>
        <v>2024</v>
      </c>
      <c r="K204" s="227" t="s">
        <v>2475</v>
      </c>
      <c r="L204" s="13" t="s">
        <v>1809</v>
      </c>
      <c r="M204" s="13" t="s">
        <v>1810</v>
      </c>
      <c r="N204" s="13" t="s">
        <v>35</v>
      </c>
      <c r="O204" s="13" t="s">
        <v>36</v>
      </c>
      <c r="P204" s="13" t="s">
        <v>44</v>
      </c>
      <c r="Q204" s="13" t="s">
        <v>37</v>
      </c>
      <c r="R204" s="13" t="s">
        <v>45</v>
      </c>
      <c r="S204" s="13" t="s">
        <v>39</v>
      </c>
      <c r="T204" s="15">
        <v>1</v>
      </c>
      <c r="U204" s="228" t="s">
        <v>3784</v>
      </c>
      <c r="V204" s="13" t="s">
        <v>1817</v>
      </c>
      <c r="W204" s="16" t="s">
        <v>1818</v>
      </c>
      <c r="X204" s="17">
        <v>305.16000000000003</v>
      </c>
      <c r="Y204" s="18">
        <v>305.16000000000003</v>
      </c>
      <c r="Z204" s="18">
        <v>0</v>
      </c>
      <c r="AA204" s="18">
        <v>0</v>
      </c>
      <c r="AB204" s="18">
        <v>0</v>
      </c>
      <c r="AC204" s="18">
        <v>48.83</v>
      </c>
      <c r="AD204" s="18">
        <v>0</v>
      </c>
      <c r="AE204" s="18">
        <v>0</v>
      </c>
      <c r="AF204" s="18">
        <v>0</v>
      </c>
      <c r="AG204" s="18">
        <v>0</v>
      </c>
      <c r="AH204" s="18">
        <v>0</v>
      </c>
      <c r="AI204" s="18">
        <v>353.99</v>
      </c>
    </row>
    <row r="205" spans="1:35" x14ac:dyDescent="0.2">
      <c r="A205" s="13" t="s">
        <v>1819</v>
      </c>
      <c r="B205" s="13" t="s">
        <v>108</v>
      </c>
      <c r="C205" s="14" t="s">
        <v>43</v>
      </c>
      <c r="D205" s="13" t="s">
        <v>34</v>
      </c>
      <c r="E205" s="13" t="s">
        <v>34</v>
      </c>
      <c r="F205" s="13" t="s">
        <v>1820</v>
      </c>
      <c r="G205" s="13" t="s">
        <v>1821</v>
      </c>
      <c r="H205" s="13" t="s">
        <v>1822</v>
      </c>
      <c r="I205" s="13" t="str">
        <f t="shared" si="20"/>
        <v>05-2024</v>
      </c>
      <c r="J205" s="13" t="str">
        <f t="shared" si="21"/>
        <v>2024</v>
      </c>
      <c r="K205" s="227" t="s">
        <v>2475</v>
      </c>
      <c r="L205" s="13" t="s">
        <v>1252</v>
      </c>
      <c r="M205" s="13" t="s">
        <v>1253</v>
      </c>
      <c r="N205" s="13" t="s">
        <v>35</v>
      </c>
      <c r="O205" s="13" t="s">
        <v>36</v>
      </c>
      <c r="P205" s="13" t="s">
        <v>44</v>
      </c>
      <c r="Q205" s="13" t="s">
        <v>58</v>
      </c>
      <c r="R205" s="13" t="s">
        <v>45</v>
      </c>
      <c r="S205" s="13" t="s">
        <v>39</v>
      </c>
      <c r="T205" s="15">
        <v>1</v>
      </c>
      <c r="U205" s="228" t="s">
        <v>3784</v>
      </c>
      <c r="V205" s="13" t="s">
        <v>1823</v>
      </c>
      <c r="W205" s="16" t="s">
        <v>1824</v>
      </c>
      <c r="X205" s="17">
        <v>32.76</v>
      </c>
      <c r="Y205" s="18">
        <v>32.76</v>
      </c>
      <c r="Z205" s="18">
        <v>0</v>
      </c>
      <c r="AA205" s="18">
        <v>0</v>
      </c>
      <c r="AB205" s="18">
        <v>0</v>
      </c>
      <c r="AC205" s="18">
        <v>5.24</v>
      </c>
      <c r="AD205" s="18">
        <v>0</v>
      </c>
      <c r="AE205" s="18">
        <v>0</v>
      </c>
      <c r="AF205" s="18">
        <v>0</v>
      </c>
      <c r="AG205" s="18">
        <v>0</v>
      </c>
      <c r="AH205" s="18">
        <v>0</v>
      </c>
      <c r="AI205" s="18">
        <v>38</v>
      </c>
    </row>
    <row r="206" spans="1:35" x14ac:dyDescent="0.2">
      <c r="A206" s="13" t="s">
        <v>1825</v>
      </c>
      <c r="B206" s="13" t="s">
        <v>108</v>
      </c>
      <c r="C206" s="14" t="s">
        <v>43</v>
      </c>
      <c r="D206" s="13" t="s">
        <v>34</v>
      </c>
      <c r="E206" s="13" t="s">
        <v>34</v>
      </c>
      <c r="F206" s="13" t="s">
        <v>1826</v>
      </c>
      <c r="G206" s="13" t="s">
        <v>1827</v>
      </c>
      <c r="H206" s="13" t="s">
        <v>1828</v>
      </c>
      <c r="I206" s="13" t="str">
        <f t="shared" si="20"/>
        <v>05-2024</v>
      </c>
      <c r="J206" s="13" t="str">
        <f t="shared" si="21"/>
        <v>2024</v>
      </c>
      <c r="K206" s="227" t="s">
        <v>2475</v>
      </c>
      <c r="L206" s="13" t="s">
        <v>1252</v>
      </c>
      <c r="M206" s="13" t="s">
        <v>1253</v>
      </c>
      <c r="N206" s="13" t="s">
        <v>35</v>
      </c>
      <c r="O206" s="13" t="s">
        <v>36</v>
      </c>
      <c r="P206" s="13" t="s">
        <v>44</v>
      </c>
      <c r="Q206" s="13" t="s">
        <v>58</v>
      </c>
      <c r="R206" s="13" t="s">
        <v>45</v>
      </c>
      <c r="S206" s="13" t="s">
        <v>39</v>
      </c>
      <c r="T206" s="15">
        <v>1</v>
      </c>
      <c r="U206" s="228" t="s">
        <v>3784</v>
      </c>
      <c r="V206" s="13" t="s">
        <v>1829</v>
      </c>
      <c r="W206" s="16" t="s">
        <v>1830</v>
      </c>
      <c r="X206" s="17">
        <v>304.31</v>
      </c>
      <c r="Y206" s="18">
        <v>304.31</v>
      </c>
      <c r="Z206" s="18">
        <v>0</v>
      </c>
      <c r="AA206" s="18">
        <v>0</v>
      </c>
      <c r="AB206" s="18">
        <v>0</v>
      </c>
      <c r="AC206" s="18">
        <v>48.69</v>
      </c>
      <c r="AD206" s="18">
        <v>0</v>
      </c>
      <c r="AE206" s="18">
        <v>0</v>
      </c>
      <c r="AF206" s="18">
        <v>0</v>
      </c>
      <c r="AG206" s="18">
        <v>0</v>
      </c>
      <c r="AH206" s="18">
        <v>0</v>
      </c>
      <c r="AI206" s="18">
        <v>353</v>
      </c>
    </row>
    <row r="207" spans="1:35" x14ac:dyDescent="0.2">
      <c r="A207" s="13" t="s">
        <v>1831</v>
      </c>
      <c r="B207" s="13" t="s">
        <v>108</v>
      </c>
      <c r="C207" s="14" t="s">
        <v>43</v>
      </c>
      <c r="D207" s="13" t="s">
        <v>34</v>
      </c>
      <c r="E207" s="13" t="s">
        <v>34</v>
      </c>
      <c r="F207" s="13" t="s">
        <v>1832</v>
      </c>
      <c r="G207" s="13" t="s">
        <v>1833</v>
      </c>
      <c r="H207" s="13" t="s">
        <v>1822</v>
      </c>
      <c r="I207" s="13" t="str">
        <f t="shared" si="20"/>
        <v>05-2024</v>
      </c>
      <c r="J207" s="13" t="str">
        <f t="shared" si="21"/>
        <v>2024</v>
      </c>
      <c r="K207" s="227" t="s">
        <v>2475</v>
      </c>
      <c r="L207" s="13" t="s">
        <v>1252</v>
      </c>
      <c r="M207" s="13" t="s">
        <v>1253</v>
      </c>
      <c r="N207" s="13" t="s">
        <v>35</v>
      </c>
      <c r="O207" s="13" t="s">
        <v>36</v>
      </c>
      <c r="P207" s="13" t="s">
        <v>44</v>
      </c>
      <c r="Q207" s="13" t="s">
        <v>58</v>
      </c>
      <c r="R207" s="13" t="s">
        <v>45</v>
      </c>
      <c r="S207" s="13" t="s">
        <v>39</v>
      </c>
      <c r="T207" s="15">
        <v>1</v>
      </c>
      <c r="U207" s="228" t="s">
        <v>3784</v>
      </c>
      <c r="V207" s="13" t="s">
        <v>1834</v>
      </c>
      <c r="W207" s="16" t="s">
        <v>1824</v>
      </c>
      <c r="X207" s="17">
        <v>32.76</v>
      </c>
      <c r="Y207" s="18">
        <v>32.76</v>
      </c>
      <c r="Z207" s="18">
        <v>0</v>
      </c>
      <c r="AA207" s="18">
        <v>0</v>
      </c>
      <c r="AB207" s="18">
        <v>0</v>
      </c>
      <c r="AC207" s="18">
        <v>5.24</v>
      </c>
      <c r="AD207" s="18">
        <v>0</v>
      </c>
      <c r="AE207" s="18">
        <v>0</v>
      </c>
      <c r="AF207" s="18">
        <v>0</v>
      </c>
      <c r="AG207" s="18">
        <v>0</v>
      </c>
      <c r="AH207" s="18">
        <v>0</v>
      </c>
      <c r="AI207" s="18">
        <v>38</v>
      </c>
    </row>
    <row r="208" spans="1:35" x14ac:dyDescent="0.2">
      <c r="A208" s="13" t="s">
        <v>1835</v>
      </c>
      <c r="B208" s="13" t="s">
        <v>108</v>
      </c>
      <c r="C208" s="14" t="s">
        <v>43</v>
      </c>
      <c r="D208" s="13" t="s">
        <v>34</v>
      </c>
      <c r="E208" s="13" t="s">
        <v>34</v>
      </c>
      <c r="F208" s="13" t="s">
        <v>1836</v>
      </c>
      <c r="G208" s="13" t="s">
        <v>1837</v>
      </c>
      <c r="H208" s="13" t="s">
        <v>1838</v>
      </c>
      <c r="I208" s="13" t="str">
        <f t="shared" si="20"/>
        <v>05-2024</v>
      </c>
      <c r="J208" s="13" t="str">
        <f t="shared" si="21"/>
        <v>2024</v>
      </c>
      <c r="K208" s="227" t="s">
        <v>2475</v>
      </c>
      <c r="L208" s="13" t="s">
        <v>1252</v>
      </c>
      <c r="M208" s="13" t="s">
        <v>1253</v>
      </c>
      <c r="N208" s="13" t="s">
        <v>35</v>
      </c>
      <c r="O208" s="13" t="s">
        <v>36</v>
      </c>
      <c r="P208" s="13" t="s">
        <v>44</v>
      </c>
      <c r="Q208" s="13" t="s">
        <v>58</v>
      </c>
      <c r="R208" s="13" t="s">
        <v>45</v>
      </c>
      <c r="S208" s="13" t="s">
        <v>39</v>
      </c>
      <c r="T208" s="15">
        <v>1</v>
      </c>
      <c r="U208" s="228" t="s">
        <v>3784</v>
      </c>
      <c r="V208" s="13" t="s">
        <v>1839</v>
      </c>
      <c r="W208" s="16" t="s">
        <v>1840</v>
      </c>
      <c r="X208" s="17">
        <v>51.72</v>
      </c>
      <c r="Y208" s="18">
        <v>51.72</v>
      </c>
      <c r="Z208" s="18">
        <v>0</v>
      </c>
      <c r="AA208" s="18">
        <v>0</v>
      </c>
      <c r="AB208" s="18">
        <v>0</v>
      </c>
      <c r="AC208" s="18">
        <v>8.2799999999999994</v>
      </c>
      <c r="AD208" s="18">
        <v>0</v>
      </c>
      <c r="AE208" s="18">
        <v>0</v>
      </c>
      <c r="AF208" s="18">
        <v>0</v>
      </c>
      <c r="AG208" s="18">
        <v>0</v>
      </c>
      <c r="AH208" s="18">
        <v>0</v>
      </c>
      <c r="AI208" s="18">
        <v>60</v>
      </c>
    </row>
    <row r="209" spans="1:35" x14ac:dyDescent="0.2">
      <c r="A209" s="13" t="s">
        <v>1841</v>
      </c>
      <c r="B209" s="13" t="s">
        <v>108</v>
      </c>
      <c r="C209" s="14" t="s">
        <v>43</v>
      </c>
      <c r="D209" s="13" t="s">
        <v>1842</v>
      </c>
      <c r="E209" s="13" t="s">
        <v>1843</v>
      </c>
      <c r="F209" s="13" t="s">
        <v>1844</v>
      </c>
      <c r="G209" s="13" t="s">
        <v>1845</v>
      </c>
      <c r="H209" s="13" t="s">
        <v>1846</v>
      </c>
      <c r="I209" s="13" t="str">
        <f t="shared" si="20"/>
        <v>05-2024</v>
      </c>
      <c r="J209" s="13" t="str">
        <f t="shared" si="21"/>
        <v>2024</v>
      </c>
      <c r="K209" s="227" t="s">
        <v>2475</v>
      </c>
      <c r="L209" s="13" t="s">
        <v>1252</v>
      </c>
      <c r="M209" s="13" t="s">
        <v>1253</v>
      </c>
      <c r="N209" s="13" t="s">
        <v>35</v>
      </c>
      <c r="O209" s="13" t="s">
        <v>36</v>
      </c>
      <c r="P209" s="13" t="s">
        <v>44</v>
      </c>
      <c r="Q209" s="13" t="s">
        <v>58</v>
      </c>
      <c r="R209" s="13" t="s">
        <v>45</v>
      </c>
      <c r="S209" s="13" t="s">
        <v>39</v>
      </c>
      <c r="T209" s="15">
        <v>1</v>
      </c>
      <c r="U209" s="228" t="s">
        <v>3784</v>
      </c>
      <c r="V209" s="13" t="s">
        <v>1847</v>
      </c>
      <c r="W209" s="16" t="s">
        <v>1848</v>
      </c>
      <c r="X209" s="17">
        <v>166.38</v>
      </c>
      <c r="Y209" s="18">
        <v>166.38</v>
      </c>
      <c r="Z209" s="18">
        <v>0</v>
      </c>
      <c r="AA209" s="18">
        <v>0</v>
      </c>
      <c r="AB209" s="18">
        <v>0</v>
      </c>
      <c r="AC209" s="18">
        <v>26.62</v>
      </c>
      <c r="AD209" s="18">
        <v>0</v>
      </c>
      <c r="AE209" s="18">
        <v>0</v>
      </c>
      <c r="AF209" s="18">
        <v>0</v>
      </c>
      <c r="AG209" s="18">
        <v>0</v>
      </c>
      <c r="AH209" s="18">
        <v>0</v>
      </c>
      <c r="AI209" s="18">
        <v>193</v>
      </c>
    </row>
    <row r="210" spans="1:35" x14ac:dyDescent="0.2">
      <c r="A210" s="13" t="s">
        <v>1849</v>
      </c>
      <c r="B210" s="13" t="s">
        <v>108</v>
      </c>
      <c r="C210" s="14" t="s">
        <v>43</v>
      </c>
      <c r="D210" s="13" t="s">
        <v>34</v>
      </c>
      <c r="E210" s="13" t="s">
        <v>34</v>
      </c>
      <c r="F210" s="13" t="s">
        <v>1850</v>
      </c>
      <c r="G210" s="13" t="s">
        <v>1851</v>
      </c>
      <c r="H210" s="13" t="s">
        <v>1852</v>
      </c>
      <c r="I210" s="13" t="str">
        <f t="shared" si="20"/>
        <v>05-2024</v>
      </c>
      <c r="J210" s="13" t="str">
        <f t="shared" si="21"/>
        <v>2024</v>
      </c>
      <c r="K210" s="227" t="s">
        <v>2475</v>
      </c>
      <c r="L210" s="13" t="s">
        <v>1853</v>
      </c>
      <c r="M210" s="13" t="s">
        <v>1854</v>
      </c>
      <c r="N210" s="13" t="s">
        <v>35</v>
      </c>
      <c r="O210" s="13" t="s">
        <v>36</v>
      </c>
      <c r="P210" s="13" t="s">
        <v>44</v>
      </c>
      <c r="Q210" s="13" t="s">
        <v>37</v>
      </c>
      <c r="R210" s="13" t="s">
        <v>45</v>
      </c>
      <c r="S210" s="13" t="s">
        <v>39</v>
      </c>
      <c r="T210" s="15">
        <v>1</v>
      </c>
      <c r="U210" s="228" t="s">
        <v>3784</v>
      </c>
      <c r="V210" s="13" t="s">
        <v>1855</v>
      </c>
      <c r="W210" s="16" t="s">
        <v>1856</v>
      </c>
      <c r="X210" s="17">
        <v>767.62</v>
      </c>
      <c r="Y210" s="18">
        <v>767.62</v>
      </c>
      <c r="Z210" s="18">
        <v>0</v>
      </c>
      <c r="AA210" s="18">
        <v>0</v>
      </c>
      <c r="AB210" s="18">
        <v>0</v>
      </c>
      <c r="AC210" s="18">
        <v>122.82</v>
      </c>
      <c r="AD210" s="18">
        <v>0</v>
      </c>
      <c r="AE210" s="18">
        <v>0</v>
      </c>
      <c r="AF210" s="18">
        <v>0</v>
      </c>
      <c r="AG210" s="18">
        <v>0</v>
      </c>
      <c r="AH210" s="18">
        <v>0</v>
      </c>
      <c r="AI210" s="18">
        <v>890.44</v>
      </c>
    </row>
    <row r="211" spans="1:35" x14ac:dyDescent="0.2">
      <c r="A211" s="13" t="s">
        <v>1857</v>
      </c>
      <c r="B211" s="13" t="s">
        <v>108</v>
      </c>
      <c r="C211" s="14" t="s">
        <v>43</v>
      </c>
      <c r="D211" s="13" t="s">
        <v>34</v>
      </c>
      <c r="E211" s="13" t="s">
        <v>34</v>
      </c>
      <c r="F211" s="13" t="s">
        <v>1858</v>
      </c>
      <c r="G211" s="13" t="s">
        <v>1859</v>
      </c>
      <c r="H211" s="13" t="s">
        <v>1860</v>
      </c>
      <c r="I211" s="13" t="str">
        <f t="shared" si="20"/>
        <v>05-2024</v>
      </c>
      <c r="J211" s="13" t="str">
        <f t="shared" si="21"/>
        <v>2024</v>
      </c>
      <c r="K211" s="227" t="s">
        <v>2475</v>
      </c>
      <c r="L211" s="13" t="s">
        <v>1853</v>
      </c>
      <c r="M211" s="13" t="s">
        <v>1854</v>
      </c>
      <c r="N211" s="13" t="s">
        <v>35</v>
      </c>
      <c r="O211" s="13" t="s">
        <v>36</v>
      </c>
      <c r="P211" s="13" t="s">
        <v>44</v>
      </c>
      <c r="Q211" s="13" t="s">
        <v>58</v>
      </c>
      <c r="R211" s="13" t="s">
        <v>45</v>
      </c>
      <c r="S211" s="13" t="s">
        <v>39</v>
      </c>
      <c r="T211" s="15">
        <v>1</v>
      </c>
      <c r="U211" s="228" t="s">
        <v>3784</v>
      </c>
      <c r="V211" s="13" t="s">
        <v>1861</v>
      </c>
      <c r="W211" s="16" t="s">
        <v>1862</v>
      </c>
      <c r="X211" s="17">
        <v>262.93</v>
      </c>
      <c r="Y211" s="18">
        <v>262.93</v>
      </c>
      <c r="Z211" s="18">
        <v>0</v>
      </c>
      <c r="AA211" s="18">
        <v>0</v>
      </c>
      <c r="AB211" s="18">
        <v>0</v>
      </c>
      <c r="AC211" s="18">
        <v>42.07</v>
      </c>
      <c r="AD211" s="18">
        <v>0</v>
      </c>
      <c r="AE211" s="18">
        <v>0</v>
      </c>
      <c r="AF211" s="18">
        <v>0</v>
      </c>
      <c r="AG211" s="18">
        <v>0</v>
      </c>
      <c r="AH211" s="18">
        <v>0</v>
      </c>
      <c r="AI211" s="18">
        <v>305</v>
      </c>
    </row>
    <row r="212" spans="1:35" x14ac:dyDescent="0.2">
      <c r="A212" s="13" t="s">
        <v>1880</v>
      </c>
      <c r="B212" s="13" t="s">
        <v>108</v>
      </c>
      <c r="C212" s="14" t="s">
        <v>43</v>
      </c>
      <c r="D212" s="13" t="s">
        <v>1881</v>
      </c>
      <c r="E212" s="13" t="s">
        <v>1882</v>
      </c>
      <c r="F212" s="13" t="s">
        <v>1883</v>
      </c>
      <c r="G212" s="13" t="s">
        <v>1884</v>
      </c>
      <c r="H212" s="13" t="s">
        <v>1885</v>
      </c>
      <c r="I212" s="13" t="str">
        <f t="shared" si="20"/>
        <v>05-2024</v>
      </c>
      <c r="J212" s="13" t="str">
        <f t="shared" si="21"/>
        <v>2024</v>
      </c>
      <c r="K212" s="227" t="s">
        <v>2474</v>
      </c>
      <c r="L212" s="13" t="s">
        <v>626</v>
      </c>
      <c r="M212" s="13" t="s">
        <v>627</v>
      </c>
      <c r="N212" s="13" t="s">
        <v>35</v>
      </c>
      <c r="O212" s="13" t="s">
        <v>36</v>
      </c>
      <c r="P212" s="13" t="s">
        <v>44</v>
      </c>
      <c r="Q212" s="13" t="s">
        <v>56</v>
      </c>
      <c r="R212" s="13" t="s">
        <v>45</v>
      </c>
      <c r="S212" s="13" t="s">
        <v>39</v>
      </c>
      <c r="T212" s="15">
        <v>1</v>
      </c>
      <c r="U212" s="228" t="s">
        <v>3784</v>
      </c>
      <c r="V212" s="13" t="s">
        <v>1886</v>
      </c>
      <c r="W212" s="16" t="s">
        <v>1887</v>
      </c>
      <c r="X212" s="17">
        <v>4947.87</v>
      </c>
      <c r="Y212" s="18">
        <v>3647.42</v>
      </c>
      <c r="Z212" s="18">
        <v>0</v>
      </c>
      <c r="AA212" s="18">
        <v>0</v>
      </c>
      <c r="AB212" s="74">
        <v>697</v>
      </c>
      <c r="AC212" s="18">
        <v>583.59</v>
      </c>
      <c r="AD212" s="18">
        <v>0</v>
      </c>
      <c r="AE212" s="18">
        <v>0</v>
      </c>
      <c r="AF212" s="18">
        <v>0</v>
      </c>
      <c r="AG212" s="18">
        <v>0</v>
      </c>
      <c r="AH212" s="18">
        <v>0</v>
      </c>
      <c r="AI212" s="18">
        <v>4928.01</v>
      </c>
    </row>
    <row r="213" spans="1:35" x14ac:dyDescent="0.2">
      <c r="A213" s="13" t="s">
        <v>1888</v>
      </c>
      <c r="B213" s="13" t="s">
        <v>108</v>
      </c>
      <c r="C213" s="14" t="s">
        <v>43</v>
      </c>
      <c r="D213" s="13" t="s">
        <v>1889</v>
      </c>
      <c r="E213" s="13" t="s">
        <v>1890</v>
      </c>
      <c r="F213" s="13" t="s">
        <v>1891</v>
      </c>
      <c r="G213" s="13" t="s">
        <v>1892</v>
      </c>
      <c r="H213" s="13" t="s">
        <v>1893</v>
      </c>
      <c r="I213" s="13" t="str">
        <f t="shared" si="20"/>
        <v>05-2024</v>
      </c>
      <c r="J213" s="13" t="str">
        <f t="shared" si="21"/>
        <v>2024</v>
      </c>
      <c r="K213" s="227" t="s">
        <v>2474</v>
      </c>
      <c r="L213" s="13" t="s">
        <v>1894</v>
      </c>
      <c r="M213" s="13" t="s">
        <v>1895</v>
      </c>
      <c r="N213" s="13" t="s">
        <v>35</v>
      </c>
      <c r="O213" s="13" t="s">
        <v>36</v>
      </c>
      <c r="P213" s="13" t="s">
        <v>44</v>
      </c>
      <c r="Q213" s="13" t="s">
        <v>58</v>
      </c>
      <c r="R213" s="13" t="s">
        <v>45</v>
      </c>
      <c r="S213" s="13" t="s">
        <v>39</v>
      </c>
      <c r="T213" s="15">
        <v>1</v>
      </c>
      <c r="U213" s="228" t="s">
        <v>3784</v>
      </c>
      <c r="V213" s="13" t="s">
        <v>1896</v>
      </c>
      <c r="W213" s="16" t="s">
        <v>1897</v>
      </c>
      <c r="X213" s="17">
        <v>119.83</v>
      </c>
      <c r="Y213" s="18">
        <v>119.83</v>
      </c>
      <c r="Z213" s="18">
        <v>0</v>
      </c>
      <c r="AA213" s="18">
        <v>0</v>
      </c>
      <c r="AB213" s="18">
        <v>0</v>
      </c>
      <c r="AC213" s="18">
        <v>19.170000000000002</v>
      </c>
      <c r="AD213" s="18">
        <v>0</v>
      </c>
      <c r="AE213" s="18">
        <v>0</v>
      </c>
      <c r="AF213" s="18">
        <v>0</v>
      </c>
      <c r="AG213" s="18">
        <v>0</v>
      </c>
      <c r="AH213" s="18">
        <v>0</v>
      </c>
      <c r="AI213" s="18">
        <v>139</v>
      </c>
    </row>
    <row r="214" spans="1:35" x14ac:dyDescent="0.2">
      <c r="A214" s="13" t="s">
        <v>1898</v>
      </c>
      <c r="B214" s="13" t="s">
        <v>108</v>
      </c>
      <c r="C214" s="14" t="s">
        <v>43</v>
      </c>
      <c r="D214" s="13" t="s">
        <v>34</v>
      </c>
      <c r="E214" s="13" t="s">
        <v>1899</v>
      </c>
      <c r="F214" s="13" t="s">
        <v>1899</v>
      </c>
      <c r="G214" s="13" t="s">
        <v>1900</v>
      </c>
      <c r="H214" s="13" t="s">
        <v>1901</v>
      </c>
      <c r="I214" s="13" t="str">
        <f t="shared" si="20"/>
        <v>05-2024</v>
      </c>
      <c r="J214" s="13" t="str">
        <f t="shared" si="21"/>
        <v>2024</v>
      </c>
      <c r="K214" s="227" t="s">
        <v>2475</v>
      </c>
      <c r="L214" s="13" t="s">
        <v>1902</v>
      </c>
      <c r="M214" s="13" t="s">
        <v>1903</v>
      </c>
      <c r="N214" s="13" t="s">
        <v>35</v>
      </c>
      <c r="O214" s="13" t="s">
        <v>36</v>
      </c>
      <c r="P214" s="13" t="s">
        <v>44</v>
      </c>
      <c r="Q214" s="13" t="s">
        <v>58</v>
      </c>
      <c r="R214" s="13" t="s">
        <v>45</v>
      </c>
      <c r="S214" s="13" t="s">
        <v>39</v>
      </c>
      <c r="T214" s="15">
        <v>1</v>
      </c>
      <c r="U214" s="228" t="s">
        <v>3784</v>
      </c>
      <c r="V214" s="13" t="s">
        <v>1904</v>
      </c>
      <c r="W214" s="16" t="s">
        <v>1905</v>
      </c>
      <c r="X214" s="17">
        <v>345.7</v>
      </c>
      <c r="Y214" s="18">
        <v>345.7</v>
      </c>
      <c r="Z214" s="18">
        <v>0</v>
      </c>
      <c r="AA214" s="18">
        <v>0</v>
      </c>
      <c r="AB214" s="18">
        <v>0</v>
      </c>
      <c r="AC214" s="18">
        <v>55.3</v>
      </c>
      <c r="AD214" s="18">
        <v>0</v>
      </c>
      <c r="AE214" s="18">
        <v>0</v>
      </c>
      <c r="AF214" s="18">
        <v>0</v>
      </c>
      <c r="AG214" s="18">
        <v>0</v>
      </c>
      <c r="AH214" s="18">
        <v>0</v>
      </c>
      <c r="AI214" s="18">
        <v>401</v>
      </c>
    </row>
    <row r="215" spans="1:35" x14ac:dyDescent="0.2">
      <c r="A215" s="13" t="s">
        <v>1906</v>
      </c>
      <c r="B215" s="13" t="s">
        <v>108</v>
      </c>
      <c r="C215" s="14" t="s">
        <v>43</v>
      </c>
      <c r="D215" s="13" t="s">
        <v>34</v>
      </c>
      <c r="E215" s="13" t="s">
        <v>1907</v>
      </c>
      <c r="F215" s="13" t="s">
        <v>1907</v>
      </c>
      <c r="G215" s="13" t="s">
        <v>1908</v>
      </c>
      <c r="H215" s="13" t="s">
        <v>1909</v>
      </c>
      <c r="I215" s="13" t="str">
        <f t="shared" si="20"/>
        <v>05-2024</v>
      </c>
      <c r="J215" s="13" t="str">
        <f t="shared" si="21"/>
        <v>2024</v>
      </c>
      <c r="K215" s="227" t="s">
        <v>2475</v>
      </c>
      <c r="L215" s="13" t="s">
        <v>1902</v>
      </c>
      <c r="M215" s="13" t="s">
        <v>1903</v>
      </c>
      <c r="N215" s="13" t="s">
        <v>35</v>
      </c>
      <c r="O215" s="13" t="s">
        <v>36</v>
      </c>
      <c r="P215" s="13" t="s">
        <v>44</v>
      </c>
      <c r="Q215" s="13" t="s">
        <v>58</v>
      </c>
      <c r="R215" s="13" t="s">
        <v>45</v>
      </c>
      <c r="S215" s="13" t="s">
        <v>39</v>
      </c>
      <c r="T215" s="15">
        <v>1</v>
      </c>
      <c r="U215" s="228" t="s">
        <v>3784</v>
      </c>
      <c r="V215" s="13" t="s">
        <v>1910</v>
      </c>
      <c r="W215" s="16" t="s">
        <v>1911</v>
      </c>
      <c r="X215" s="17">
        <v>89.65</v>
      </c>
      <c r="Y215" s="18">
        <v>89.65</v>
      </c>
      <c r="Z215" s="18">
        <v>0</v>
      </c>
      <c r="AA215" s="18">
        <v>0</v>
      </c>
      <c r="AB215" s="18">
        <v>0</v>
      </c>
      <c r="AC215" s="18">
        <v>14.34</v>
      </c>
      <c r="AD215" s="18">
        <v>0</v>
      </c>
      <c r="AE215" s="18">
        <v>0</v>
      </c>
      <c r="AF215" s="18">
        <v>0</v>
      </c>
      <c r="AG215" s="18">
        <v>0</v>
      </c>
      <c r="AH215" s="18">
        <v>0</v>
      </c>
      <c r="AI215" s="18">
        <v>103.99000000000001</v>
      </c>
    </row>
    <row r="216" spans="1:35" x14ac:dyDescent="0.2">
      <c r="A216" s="13" t="s">
        <v>1912</v>
      </c>
      <c r="B216" s="13" t="s">
        <v>108</v>
      </c>
      <c r="C216" s="14" t="s">
        <v>43</v>
      </c>
      <c r="D216" s="13" t="s">
        <v>34</v>
      </c>
      <c r="E216" s="13" t="s">
        <v>1913</v>
      </c>
      <c r="F216" s="13" t="s">
        <v>1913</v>
      </c>
      <c r="G216" s="13" t="s">
        <v>1914</v>
      </c>
      <c r="H216" s="13" t="s">
        <v>1915</v>
      </c>
      <c r="I216" s="13" t="str">
        <f t="shared" si="20"/>
        <v>05-2024</v>
      </c>
      <c r="J216" s="13" t="str">
        <f t="shared" si="21"/>
        <v>2024</v>
      </c>
      <c r="K216" s="227" t="s">
        <v>2475</v>
      </c>
      <c r="L216" s="13" t="s">
        <v>1902</v>
      </c>
      <c r="M216" s="13" t="s">
        <v>1903</v>
      </c>
      <c r="N216" s="13" t="s">
        <v>35</v>
      </c>
      <c r="O216" s="13" t="s">
        <v>36</v>
      </c>
      <c r="P216" s="13" t="s">
        <v>44</v>
      </c>
      <c r="Q216" s="13" t="s">
        <v>58</v>
      </c>
      <c r="R216" s="13" t="s">
        <v>45</v>
      </c>
      <c r="S216" s="13" t="s">
        <v>39</v>
      </c>
      <c r="T216" s="15">
        <v>1</v>
      </c>
      <c r="U216" s="228" t="s">
        <v>3784</v>
      </c>
      <c r="V216" s="13" t="s">
        <v>1916</v>
      </c>
      <c r="W216" s="16" t="s">
        <v>1917</v>
      </c>
      <c r="X216" s="17">
        <v>89.66</v>
      </c>
      <c r="Y216" s="18">
        <v>89.66</v>
      </c>
      <c r="Z216" s="18">
        <v>0</v>
      </c>
      <c r="AA216" s="18">
        <v>0</v>
      </c>
      <c r="AB216" s="18">
        <v>0</v>
      </c>
      <c r="AC216" s="18">
        <v>14.34</v>
      </c>
      <c r="AD216" s="18">
        <v>0</v>
      </c>
      <c r="AE216" s="18">
        <v>0</v>
      </c>
      <c r="AF216" s="18">
        <v>0</v>
      </c>
      <c r="AG216" s="18">
        <v>0</v>
      </c>
      <c r="AH216" s="18">
        <v>0</v>
      </c>
      <c r="AI216" s="18">
        <v>104</v>
      </c>
    </row>
    <row r="217" spans="1:35" x14ac:dyDescent="0.2">
      <c r="A217" s="13" t="s">
        <v>1918</v>
      </c>
      <c r="B217" s="13" t="s">
        <v>108</v>
      </c>
      <c r="C217" s="14" t="s">
        <v>43</v>
      </c>
      <c r="D217" s="13" t="s">
        <v>211</v>
      </c>
      <c r="E217" s="13" t="s">
        <v>1919</v>
      </c>
      <c r="F217" s="13" t="s">
        <v>1920</v>
      </c>
      <c r="G217" s="13" t="s">
        <v>1921</v>
      </c>
      <c r="H217" s="13" t="s">
        <v>1922</v>
      </c>
      <c r="I217" s="13" t="str">
        <f t="shared" si="20"/>
        <v>05-2024</v>
      </c>
      <c r="J217" s="13" t="str">
        <f t="shared" si="21"/>
        <v>2024</v>
      </c>
      <c r="K217" s="227" t="s">
        <v>2474</v>
      </c>
      <c r="L217" s="13" t="s">
        <v>216</v>
      </c>
      <c r="M217" s="13" t="s">
        <v>217</v>
      </c>
      <c r="N217" s="13" t="s">
        <v>35</v>
      </c>
      <c r="O217" s="13" t="s">
        <v>36</v>
      </c>
      <c r="P217" s="13" t="s">
        <v>44</v>
      </c>
      <c r="Q217" s="13" t="s">
        <v>56</v>
      </c>
      <c r="R217" s="13" t="s">
        <v>45</v>
      </c>
      <c r="S217" s="13" t="s">
        <v>39</v>
      </c>
      <c r="T217" s="15">
        <v>1</v>
      </c>
      <c r="U217" s="228" t="s">
        <v>3785</v>
      </c>
      <c r="V217" s="13" t="s">
        <v>64</v>
      </c>
      <c r="W217" s="16" t="s">
        <v>1923</v>
      </c>
      <c r="X217" s="17">
        <v>225.86</v>
      </c>
      <c r="Y217" s="18">
        <v>225.86</v>
      </c>
      <c r="Z217" s="18">
        <v>0</v>
      </c>
      <c r="AA217" s="18">
        <v>0</v>
      </c>
      <c r="AB217" s="18">
        <v>0</v>
      </c>
      <c r="AC217" s="18">
        <v>36.14</v>
      </c>
      <c r="AD217" s="18">
        <v>0</v>
      </c>
      <c r="AE217" s="18">
        <v>0</v>
      </c>
      <c r="AF217" s="18">
        <v>0</v>
      </c>
      <c r="AG217" s="18">
        <v>0</v>
      </c>
      <c r="AH217" s="18">
        <v>0</v>
      </c>
      <c r="AI217" s="18">
        <v>262</v>
      </c>
    </row>
    <row r="218" spans="1:35" x14ac:dyDescent="0.2">
      <c r="A218" s="13" t="s">
        <v>1924</v>
      </c>
      <c r="B218" s="13" t="s">
        <v>108</v>
      </c>
      <c r="C218" s="14" t="s">
        <v>43</v>
      </c>
      <c r="D218" s="13" t="s">
        <v>211</v>
      </c>
      <c r="E218" s="13" t="s">
        <v>1925</v>
      </c>
      <c r="F218" s="13" t="s">
        <v>1926</v>
      </c>
      <c r="G218" s="13" t="s">
        <v>1927</v>
      </c>
      <c r="H218" s="13" t="s">
        <v>1928</v>
      </c>
      <c r="I218" s="13" t="str">
        <f t="shared" si="20"/>
        <v>05-2024</v>
      </c>
      <c r="J218" s="13" t="str">
        <f t="shared" si="21"/>
        <v>2024</v>
      </c>
      <c r="K218" s="227" t="s">
        <v>2474</v>
      </c>
      <c r="L218" s="13" t="s">
        <v>216</v>
      </c>
      <c r="M218" s="13" t="s">
        <v>217</v>
      </c>
      <c r="N218" s="13" t="s">
        <v>35</v>
      </c>
      <c r="O218" s="13" t="s">
        <v>36</v>
      </c>
      <c r="P218" s="13" t="s">
        <v>44</v>
      </c>
      <c r="Q218" s="13" t="s">
        <v>56</v>
      </c>
      <c r="R218" s="13" t="s">
        <v>45</v>
      </c>
      <c r="S218" s="13" t="s">
        <v>39</v>
      </c>
      <c r="T218" s="15">
        <v>1</v>
      </c>
      <c r="U218" s="228" t="s">
        <v>3785</v>
      </c>
      <c r="V218" s="13" t="s">
        <v>64</v>
      </c>
      <c r="W218" s="16" t="s">
        <v>1929</v>
      </c>
      <c r="X218" s="17">
        <v>374.14</v>
      </c>
      <c r="Y218" s="18">
        <v>374.14</v>
      </c>
      <c r="Z218" s="18">
        <v>0</v>
      </c>
      <c r="AA218" s="18">
        <v>0</v>
      </c>
      <c r="AB218" s="18">
        <v>0</v>
      </c>
      <c r="AC218" s="18">
        <v>59.86</v>
      </c>
      <c r="AD218" s="18">
        <v>0</v>
      </c>
      <c r="AE218" s="18">
        <v>0</v>
      </c>
      <c r="AF218" s="18">
        <v>0</v>
      </c>
      <c r="AG218" s="18">
        <v>0</v>
      </c>
      <c r="AH218" s="18">
        <v>0</v>
      </c>
      <c r="AI218" s="18">
        <v>434</v>
      </c>
    </row>
    <row r="219" spans="1:35" x14ac:dyDescent="0.2">
      <c r="A219" s="13" t="s">
        <v>1937</v>
      </c>
      <c r="B219" s="13" t="s">
        <v>108</v>
      </c>
      <c r="C219" s="14" t="s">
        <v>43</v>
      </c>
      <c r="D219" s="13" t="s">
        <v>371</v>
      </c>
      <c r="E219" s="13" t="s">
        <v>1938</v>
      </c>
      <c r="F219" s="13" t="s">
        <v>1939</v>
      </c>
      <c r="G219" s="13" t="s">
        <v>1940</v>
      </c>
      <c r="H219" s="13" t="s">
        <v>1941</v>
      </c>
      <c r="I219" s="13" t="str">
        <f t="shared" si="20"/>
        <v>05-2024</v>
      </c>
      <c r="J219" s="13" t="str">
        <f t="shared" si="21"/>
        <v>2024</v>
      </c>
      <c r="K219" s="227" t="s">
        <v>2475</v>
      </c>
      <c r="L219" s="13" t="s">
        <v>376</v>
      </c>
      <c r="M219" s="13" t="s">
        <v>377</v>
      </c>
      <c r="N219" s="13" t="s">
        <v>35</v>
      </c>
      <c r="O219" s="13" t="s">
        <v>36</v>
      </c>
      <c r="P219" s="13" t="s">
        <v>44</v>
      </c>
      <c r="Q219" s="13" t="s">
        <v>46</v>
      </c>
      <c r="R219" s="13" t="s">
        <v>45</v>
      </c>
      <c r="S219" s="13" t="s">
        <v>39</v>
      </c>
      <c r="T219" s="15">
        <v>1</v>
      </c>
      <c r="U219" s="228" t="s">
        <v>3784</v>
      </c>
      <c r="V219" s="13" t="s">
        <v>378</v>
      </c>
      <c r="W219" s="16" t="s">
        <v>1942</v>
      </c>
      <c r="X219" s="17">
        <v>216.3</v>
      </c>
      <c r="Y219" s="18">
        <v>210.63</v>
      </c>
      <c r="Z219" s="18">
        <v>0</v>
      </c>
      <c r="AA219" s="18">
        <v>0</v>
      </c>
      <c r="AB219" s="18">
        <v>0</v>
      </c>
      <c r="AC219" s="18">
        <v>33.700000000000003</v>
      </c>
      <c r="AD219" s="74">
        <v>5.6700000000000159</v>
      </c>
      <c r="AE219" s="18">
        <v>0</v>
      </c>
      <c r="AF219" s="18">
        <v>0</v>
      </c>
      <c r="AG219" s="18">
        <v>0</v>
      </c>
      <c r="AH219" s="18">
        <v>0</v>
      </c>
      <c r="AI219" s="18">
        <v>250</v>
      </c>
    </row>
    <row r="220" spans="1:35" x14ac:dyDescent="0.2">
      <c r="A220" s="13" t="s">
        <v>1943</v>
      </c>
      <c r="B220" s="13" t="s">
        <v>108</v>
      </c>
      <c r="C220" s="14" t="s">
        <v>43</v>
      </c>
      <c r="D220" s="13" t="s">
        <v>371</v>
      </c>
      <c r="E220" s="13" t="s">
        <v>1944</v>
      </c>
      <c r="F220" s="13" t="s">
        <v>1945</v>
      </c>
      <c r="G220" s="13" t="s">
        <v>1946</v>
      </c>
      <c r="H220" s="13" t="s">
        <v>1947</v>
      </c>
      <c r="I220" s="13" t="str">
        <f t="shared" si="20"/>
        <v>05-2024</v>
      </c>
      <c r="J220" s="13" t="str">
        <f t="shared" si="21"/>
        <v>2024</v>
      </c>
      <c r="K220" s="227" t="s">
        <v>2475</v>
      </c>
      <c r="L220" s="13" t="s">
        <v>376</v>
      </c>
      <c r="M220" s="13" t="s">
        <v>377</v>
      </c>
      <c r="N220" s="13" t="s">
        <v>35</v>
      </c>
      <c r="O220" s="13" t="s">
        <v>36</v>
      </c>
      <c r="P220" s="13" t="s">
        <v>44</v>
      </c>
      <c r="Q220" s="13" t="s">
        <v>58</v>
      </c>
      <c r="R220" s="13" t="s">
        <v>45</v>
      </c>
      <c r="S220" s="13" t="s">
        <v>39</v>
      </c>
      <c r="T220" s="15">
        <v>1</v>
      </c>
      <c r="U220" s="228" t="s">
        <v>3784</v>
      </c>
      <c r="V220" s="13" t="s">
        <v>378</v>
      </c>
      <c r="W220" s="16" t="s">
        <v>1948</v>
      </c>
      <c r="X220" s="17">
        <v>259.56</v>
      </c>
      <c r="Y220" s="18">
        <v>252.75</v>
      </c>
      <c r="Z220" s="18">
        <v>0</v>
      </c>
      <c r="AA220" s="18">
        <v>0</v>
      </c>
      <c r="AB220" s="18">
        <v>0</v>
      </c>
      <c r="AC220" s="18">
        <v>40.44</v>
      </c>
      <c r="AD220" s="74">
        <v>6.8100000000000023</v>
      </c>
      <c r="AE220" s="18">
        <v>0</v>
      </c>
      <c r="AF220" s="18">
        <v>0</v>
      </c>
      <c r="AG220" s="18">
        <v>0</v>
      </c>
      <c r="AH220" s="18">
        <v>0</v>
      </c>
      <c r="AI220" s="18">
        <v>300</v>
      </c>
    </row>
    <row r="221" spans="1:35" x14ac:dyDescent="0.2">
      <c r="A221" s="13" t="s">
        <v>1949</v>
      </c>
      <c r="B221" s="13" t="s">
        <v>108</v>
      </c>
      <c r="C221" s="14" t="s">
        <v>43</v>
      </c>
      <c r="D221" s="13" t="s">
        <v>1950</v>
      </c>
      <c r="E221" s="13" t="s">
        <v>1951</v>
      </c>
      <c r="F221" s="13" t="s">
        <v>1952</v>
      </c>
      <c r="G221" s="13" t="s">
        <v>1953</v>
      </c>
      <c r="H221" s="13" t="s">
        <v>1954</v>
      </c>
      <c r="I221" s="13" t="str">
        <f t="shared" si="20"/>
        <v>05-2024</v>
      </c>
      <c r="J221" s="13" t="str">
        <f t="shared" si="21"/>
        <v>2024</v>
      </c>
      <c r="K221" s="227" t="s">
        <v>2475</v>
      </c>
      <c r="L221" s="13" t="s">
        <v>1955</v>
      </c>
      <c r="M221" s="13" t="s">
        <v>1956</v>
      </c>
      <c r="N221" s="13" t="s">
        <v>35</v>
      </c>
      <c r="O221" s="13" t="s">
        <v>36</v>
      </c>
      <c r="P221" s="13" t="s">
        <v>44</v>
      </c>
      <c r="Q221" s="13" t="s">
        <v>46</v>
      </c>
      <c r="R221" s="13" t="s">
        <v>45</v>
      </c>
      <c r="S221" s="13" t="s">
        <v>39</v>
      </c>
      <c r="T221" s="15">
        <v>1</v>
      </c>
      <c r="U221" s="228" t="s">
        <v>3784</v>
      </c>
      <c r="V221" s="13" t="s">
        <v>1957</v>
      </c>
      <c r="W221" s="16" t="s">
        <v>1958</v>
      </c>
      <c r="X221" s="17">
        <v>605.74</v>
      </c>
      <c r="Y221" s="18">
        <v>589.13</v>
      </c>
      <c r="Z221" s="18">
        <v>0</v>
      </c>
      <c r="AA221" s="18">
        <v>0</v>
      </c>
      <c r="AB221" s="18">
        <v>0</v>
      </c>
      <c r="AC221" s="18">
        <v>94.26</v>
      </c>
      <c r="AD221" s="74">
        <v>16.610000000000014</v>
      </c>
      <c r="AE221" s="18">
        <v>0</v>
      </c>
      <c r="AF221" s="18">
        <v>0</v>
      </c>
      <c r="AG221" s="18">
        <v>0</v>
      </c>
      <c r="AH221" s="18">
        <v>0</v>
      </c>
      <c r="AI221" s="18">
        <v>700</v>
      </c>
    </row>
    <row r="222" spans="1:35" x14ac:dyDescent="0.2">
      <c r="A222" s="13" t="s">
        <v>1959</v>
      </c>
      <c r="B222" s="13" t="s">
        <v>108</v>
      </c>
      <c r="C222" s="14" t="s">
        <v>43</v>
      </c>
      <c r="D222" s="13" t="s">
        <v>140</v>
      </c>
      <c r="E222" s="13" t="s">
        <v>1960</v>
      </c>
      <c r="F222" s="13" t="s">
        <v>1961</v>
      </c>
      <c r="G222" s="13" t="s">
        <v>1962</v>
      </c>
      <c r="H222" s="13" t="s">
        <v>1963</v>
      </c>
      <c r="I222" s="13" t="str">
        <f t="shared" si="20"/>
        <v>05-2024</v>
      </c>
      <c r="J222" s="13" t="str">
        <f t="shared" si="21"/>
        <v>2024</v>
      </c>
      <c r="K222" s="227" t="s">
        <v>2474</v>
      </c>
      <c r="L222" s="13" t="s">
        <v>63</v>
      </c>
      <c r="M222" s="13" t="s">
        <v>115</v>
      </c>
      <c r="N222" s="13" t="s">
        <v>35</v>
      </c>
      <c r="O222" s="13" t="s">
        <v>36</v>
      </c>
      <c r="P222" s="13" t="s">
        <v>44</v>
      </c>
      <c r="Q222" s="13" t="s">
        <v>56</v>
      </c>
      <c r="R222" s="13" t="s">
        <v>45</v>
      </c>
      <c r="S222" s="13" t="s">
        <v>39</v>
      </c>
      <c r="T222" s="15">
        <v>1</v>
      </c>
      <c r="U222" s="228" t="s">
        <v>3785</v>
      </c>
      <c r="V222" s="13" t="s">
        <v>400</v>
      </c>
      <c r="W222" s="16" t="s">
        <v>1964</v>
      </c>
      <c r="X222" s="17">
        <v>1116.9100000000001</v>
      </c>
      <c r="Y222" s="18">
        <v>1091.82</v>
      </c>
      <c r="Z222" s="18">
        <v>0</v>
      </c>
      <c r="AA222" s="18">
        <v>0</v>
      </c>
      <c r="AB222" s="18">
        <v>0</v>
      </c>
      <c r="AC222" s="18">
        <v>174.69</v>
      </c>
      <c r="AD222" s="18">
        <v>0</v>
      </c>
      <c r="AE222" s="18">
        <v>0</v>
      </c>
      <c r="AF222" s="18">
        <v>0</v>
      </c>
      <c r="AG222" s="18">
        <v>0</v>
      </c>
      <c r="AH222" s="18">
        <v>0</v>
      </c>
      <c r="AI222" s="18">
        <v>1266.5100000000002</v>
      </c>
    </row>
    <row r="223" spans="1:35" x14ac:dyDescent="0.2">
      <c r="A223" s="13" t="s">
        <v>1965</v>
      </c>
      <c r="B223" s="13" t="s">
        <v>108</v>
      </c>
      <c r="C223" s="14" t="s">
        <v>43</v>
      </c>
      <c r="D223" s="13" t="s">
        <v>140</v>
      </c>
      <c r="E223" s="13" t="s">
        <v>1966</v>
      </c>
      <c r="F223" s="13" t="s">
        <v>1967</v>
      </c>
      <c r="G223" s="13" t="s">
        <v>1968</v>
      </c>
      <c r="H223" s="13" t="s">
        <v>1969</v>
      </c>
      <c r="I223" s="13" t="str">
        <f t="shared" si="20"/>
        <v>05-2024</v>
      </c>
      <c r="J223" s="13" t="str">
        <f t="shared" si="21"/>
        <v>2024</v>
      </c>
      <c r="K223" s="227" t="s">
        <v>2474</v>
      </c>
      <c r="L223" s="13" t="s">
        <v>63</v>
      </c>
      <c r="M223" s="13" t="s">
        <v>115</v>
      </c>
      <c r="N223" s="13" t="s">
        <v>35</v>
      </c>
      <c r="O223" s="13" t="s">
        <v>36</v>
      </c>
      <c r="P223" s="13" t="s">
        <v>44</v>
      </c>
      <c r="Q223" s="13" t="s">
        <v>56</v>
      </c>
      <c r="R223" s="75" t="s">
        <v>2183</v>
      </c>
      <c r="S223" s="13" t="s">
        <v>39</v>
      </c>
      <c r="T223" s="15">
        <v>1</v>
      </c>
      <c r="U223" s="228" t="s">
        <v>3783</v>
      </c>
      <c r="V223" s="13" t="s">
        <v>1970</v>
      </c>
      <c r="W223" s="16" t="s">
        <v>1971</v>
      </c>
      <c r="X223" s="17">
        <v>14991.36</v>
      </c>
      <c r="Y223" s="18">
        <v>14991.36</v>
      </c>
      <c r="Z223" s="18">
        <v>0</v>
      </c>
      <c r="AA223" s="18">
        <v>0</v>
      </c>
      <c r="AB223" s="18">
        <v>0</v>
      </c>
      <c r="AC223" s="18">
        <v>2398.62</v>
      </c>
      <c r="AD223" s="18">
        <v>0</v>
      </c>
      <c r="AE223" s="18">
        <v>0</v>
      </c>
      <c r="AF223" s="18">
        <v>0</v>
      </c>
      <c r="AG223" s="18">
        <v>0</v>
      </c>
      <c r="AH223" s="18">
        <v>0</v>
      </c>
      <c r="AI223" s="18">
        <v>17389.98</v>
      </c>
    </row>
    <row r="224" spans="1:35" x14ac:dyDescent="0.2">
      <c r="A224" s="13" t="s">
        <v>1972</v>
      </c>
      <c r="B224" s="13" t="s">
        <v>108</v>
      </c>
      <c r="C224" s="14" t="s">
        <v>43</v>
      </c>
      <c r="D224" s="13" t="s">
        <v>139</v>
      </c>
      <c r="E224" s="13" t="s">
        <v>1973</v>
      </c>
      <c r="F224" s="13" t="s">
        <v>1974</v>
      </c>
      <c r="G224" s="13" t="s">
        <v>1975</v>
      </c>
      <c r="H224" s="13" t="s">
        <v>1976</v>
      </c>
      <c r="I224" s="13" t="str">
        <f t="shared" si="20"/>
        <v>05-2024</v>
      </c>
      <c r="J224" s="13" t="str">
        <f t="shared" si="21"/>
        <v>2024</v>
      </c>
      <c r="K224" s="227" t="s">
        <v>2474</v>
      </c>
      <c r="L224" s="13" t="s">
        <v>63</v>
      </c>
      <c r="M224" s="13" t="s">
        <v>115</v>
      </c>
      <c r="N224" s="13" t="s">
        <v>35</v>
      </c>
      <c r="O224" s="13" t="s">
        <v>36</v>
      </c>
      <c r="P224" s="13" t="s">
        <v>44</v>
      </c>
      <c r="Q224" s="13" t="s">
        <v>56</v>
      </c>
      <c r="R224" s="13" t="s">
        <v>45</v>
      </c>
      <c r="S224" s="13" t="s">
        <v>39</v>
      </c>
      <c r="T224" s="15">
        <v>1</v>
      </c>
      <c r="U224" s="228" t="s">
        <v>3785</v>
      </c>
      <c r="V224" s="13" t="s">
        <v>1977</v>
      </c>
      <c r="W224" s="16" t="s">
        <v>1978</v>
      </c>
      <c r="X224" s="17">
        <v>23683.62</v>
      </c>
      <c r="Y224" s="18">
        <v>16201.72</v>
      </c>
      <c r="Z224" s="18">
        <v>0</v>
      </c>
      <c r="AA224" s="18">
        <v>0</v>
      </c>
      <c r="AB224" s="18">
        <v>0</v>
      </c>
      <c r="AC224" s="18">
        <v>2592.2800000000002</v>
      </c>
      <c r="AD224" s="18">
        <v>0</v>
      </c>
      <c r="AE224" s="18">
        <v>0</v>
      </c>
      <c r="AF224" s="18">
        <v>0</v>
      </c>
      <c r="AG224" s="18">
        <v>0</v>
      </c>
      <c r="AH224" s="18">
        <v>0</v>
      </c>
      <c r="AI224" s="18">
        <v>18794</v>
      </c>
    </row>
    <row r="225" spans="1:35" x14ac:dyDescent="0.2">
      <c r="A225" s="13" t="s">
        <v>1979</v>
      </c>
      <c r="B225" s="13" t="s">
        <v>108</v>
      </c>
      <c r="C225" s="14" t="s">
        <v>43</v>
      </c>
      <c r="D225" s="13" t="s">
        <v>1980</v>
      </c>
      <c r="E225" s="13" t="s">
        <v>1981</v>
      </c>
      <c r="F225" s="13" t="s">
        <v>1982</v>
      </c>
      <c r="G225" s="13" t="s">
        <v>1983</v>
      </c>
      <c r="H225" s="13" t="s">
        <v>1984</v>
      </c>
      <c r="I225" s="13" t="str">
        <f t="shared" si="20"/>
        <v>05-2024</v>
      </c>
      <c r="J225" s="13" t="str">
        <f t="shared" si="21"/>
        <v>2024</v>
      </c>
      <c r="K225" s="227" t="s">
        <v>2475</v>
      </c>
      <c r="L225" s="13" t="s">
        <v>1985</v>
      </c>
      <c r="M225" s="13" t="s">
        <v>1986</v>
      </c>
      <c r="N225" s="13" t="s">
        <v>35</v>
      </c>
      <c r="O225" s="13" t="s">
        <v>36</v>
      </c>
      <c r="P225" s="13" t="s">
        <v>44</v>
      </c>
      <c r="Q225" s="13" t="s">
        <v>46</v>
      </c>
      <c r="R225" s="13" t="s">
        <v>45</v>
      </c>
      <c r="S225" s="13" t="s">
        <v>39</v>
      </c>
      <c r="T225" s="15">
        <v>1</v>
      </c>
      <c r="U225" s="228" t="s">
        <v>3784</v>
      </c>
      <c r="V225" s="13" t="s">
        <v>1987</v>
      </c>
      <c r="W225" s="16" t="s">
        <v>1988</v>
      </c>
      <c r="X225" s="17">
        <v>865.07</v>
      </c>
      <c r="Y225" s="18">
        <v>843.31</v>
      </c>
      <c r="Z225" s="18">
        <v>0</v>
      </c>
      <c r="AA225" s="18">
        <v>0</v>
      </c>
      <c r="AB225" s="18">
        <v>0</v>
      </c>
      <c r="AC225" s="18">
        <v>134.93</v>
      </c>
      <c r="AD225" s="74">
        <v>21.760000000000105</v>
      </c>
      <c r="AE225" s="18">
        <v>0</v>
      </c>
      <c r="AF225" s="18">
        <v>0</v>
      </c>
      <c r="AG225" s="18">
        <v>0</v>
      </c>
      <c r="AH225" s="18">
        <v>0</v>
      </c>
      <c r="AI225" s="18">
        <v>1000</v>
      </c>
    </row>
    <row r="226" spans="1:35" x14ac:dyDescent="0.2">
      <c r="A226" s="13" t="s">
        <v>1989</v>
      </c>
      <c r="B226" s="13" t="s">
        <v>108</v>
      </c>
      <c r="C226" s="14" t="s">
        <v>43</v>
      </c>
      <c r="D226" s="13" t="s">
        <v>68</v>
      </c>
      <c r="E226" s="13" t="s">
        <v>1990</v>
      </c>
      <c r="F226" s="13" t="s">
        <v>1991</v>
      </c>
      <c r="G226" s="13" t="s">
        <v>1992</v>
      </c>
      <c r="H226" s="13" t="s">
        <v>1993</v>
      </c>
      <c r="I226" s="13" t="str">
        <f t="shared" si="20"/>
        <v>05-2024</v>
      </c>
      <c r="J226" s="13" t="str">
        <f t="shared" si="21"/>
        <v>2024</v>
      </c>
      <c r="K226" s="227" t="s">
        <v>2474</v>
      </c>
      <c r="L226" s="13" t="s">
        <v>69</v>
      </c>
      <c r="M226" s="13" t="s">
        <v>111</v>
      </c>
      <c r="N226" s="13" t="s">
        <v>35</v>
      </c>
      <c r="O226" s="13" t="s">
        <v>36</v>
      </c>
      <c r="P226" s="13" t="s">
        <v>44</v>
      </c>
      <c r="Q226" s="13" t="s">
        <v>56</v>
      </c>
      <c r="R226" s="13" t="s">
        <v>45</v>
      </c>
      <c r="S226" s="13" t="s">
        <v>39</v>
      </c>
      <c r="T226" s="15">
        <v>1</v>
      </c>
      <c r="U226" s="228" t="s">
        <v>3785</v>
      </c>
      <c r="V226" s="13" t="s">
        <v>70</v>
      </c>
      <c r="W226" s="16" t="s">
        <v>1994</v>
      </c>
      <c r="X226" s="17">
        <v>204.31</v>
      </c>
      <c r="Y226" s="18">
        <v>204.31</v>
      </c>
      <c r="Z226" s="18">
        <v>0</v>
      </c>
      <c r="AA226" s="18">
        <v>0</v>
      </c>
      <c r="AB226" s="18">
        <v>0</v>
      </c>
      <c r="AC226" s="18">
        <v>32.69</v>
      </c>
      <c r="AD226" s="18">
        <v>0</v>
      </c>
      <c r="AE226" s="18">
        <v>0</v>
      </c>
      <c r="AF226" s="18">
        <v>0</v>
      </c>
      <c r="AG226" s="18">
        <v>0</v>
      </c>
      <c r="AH226" s="18">
        <v>0</v>
      </c>
      <c r="AI226" s="18">
        <v>237</v>
      </c>
    </row>
    <row r="227" spans="1:35" x14ac:dyDescent="0.2">
      <c r="A227" s="13" t="s">
        <v>1995</v>
      </c>
      <c r="B227" s="13" t="s">
        <v>108</v>
      </c>
      <c r="C227" s="14" t="s">
        <v>43</v>
      </c>
      <c r="D227" s="13" t="s">
        <v>83</v>
      </c>
      <c r="E227" s="13" t="s">
        <v>1996</v>
      </c>
      <c r="F227" s="13" t="s">
        <v>1997</v>
      </c>
      <c r="G227" s="13" t="s">
        <v>1998</v>
      </c>
      <c r="H227" s="13" t="s">
        <v>1999</v>
      </c>
      <c r="I227" s="13" t="str">
        <f t="shared" si="20"/>
        <v>05-2024</v>
      </c>
      <c r="J227" s="13" t="str">
        <f t="shared" si="21"/>
        <v>2024</v>
      </c>
      <c r="K227" s="227" t="s">
        <v>2475</v>
      </c>
      <c r="L227" s="13" t="s">
        <v>2000</v>
      </c>
      <c r="M227" s="13" t="s">
        <v>2001</v>
      </c>
      <c r="N227" s="13" t="s">
        <v>35</v>
      </c>
      <c r="O227" s="13" t="s">
        <v>36</v>
      </c>
      <c r="P227" s="13" t="s">
        <v>44</v>
      </c>
      <c r="Q227" s="13" t="s">
        <v>58</v>
      </c>
      <c r="R227" s="13" t="s">
        <v>45</v>
      </c>
      <c r="S227" s="13" t="s">
        <v>39</v>
      </c>
      <c r="T227" s="15">
        <v>1</v>
      </c>
      <c r="U227" s="228" t="s">
        <v>3784</v>
      </c>
      <c r="V227" s="13" t="s">
        <v>2002</v>
      </c>
      <c r="W227" s="16" t="s">
        <v>2003</v>
      </c>
      <c r="X227" s="17">
        <v>525.86</v>
      </c>
      <c r="Y227" s="18">
        <v>525.86</v>
      </c>
      <c r="Z227" s="18">
        <v>0</v>
      </c>
      <c r="AA227" s="18">
        <v>0</v>
      </c>
      <c r="AB227" s="18">
        <v>0</v>
      </c>
      <c r="AC227" s="18">
        <v>84.14</v>
      </c>
      <c r="AD227" s="18">
        <v>0</v>
      </c>
      <c r="AE227" s="18">
        <v>0</v>
      </c>
      <c r="AF227" s="18">
        <v>0</v>
      </c>
      <c r="AG227" s="18">
        <v>0</v>
      </c>
      <c r="AH227" s="18">
        <v>0</v>
      </c>
      <c r="AI227" s="18">
        <v>610</v>
      </c>
    </row>
    <row r="228" spans="1:35" x14ac:dyDescent="0.2">
      <c r="A228" s="13" t="s">
        <v>2004</v>
      </c>
      <c r="B228" s="13" t="s">
        <v>108</v>
      </c>
      <c r="C228" s="14" t="s">
        <v>43</v>
      </c>
      <c r="D228" s="13" t="s">
        <v>2005</v>
      </c>
      <c r="E228" s="13" t="s">
        <v>2006</v>
      </c>
      <c r="F228" s="13" t="s">
        <v>2007</v>
      </c>
      <c r="G228" s="13" t="s">
        <v>2008</v>
      </c>
      <c r="H228" s="13" t="s">
        <v>2009</v>
      </c>
      <c r="I228" s="13" t="str">
        <f t="shared" si="20"/>
        <v>05-2024</v>
      </c>
      <c r="J228" s="13" t="str">
        <f t="shared" si="21"/>
        <v>2024</v>
      </c>
      <c r="K228" s="227" t="s">
        <v>2475</v>
      </c>
      <c r="L228" s="13" t="s">
        <v>2010</v>
      </c>
      <c r="M228" s="13" t="s">
        <v>2011</v>
      </c>
      <c r="N228" s="13" t="s">
        <v>35</v>
      </c>
      <c r="O228" s="13" t="s">
        <v>36</v>
      </c>
      <c r="P228" s="13" t="s">
        <v>44</v>
      </c>
      <c r="Q228" s="13" t="s">
        <v>46</v>
      </c>
      <c r="R228" s="13" t="s">
        <v>45</v>
      </c>
      <c r="S228" s="13" t="s">
        <v>39</v>
      </c>
      <c r="T228" s="15">
        <v>1</v>
      </c>
      <c r="U228" s="228" t="s">
        <v>3784</v>
      </c>
      <c r="V228" s="13" t="s">
        <v>2012</v>
      </c>
      <c r="W228" s="16" t="s">
        <v>2013</v>
      </c>
      <c r="X228" s="17">
        <v>346.13</v>
      </c>
      <c r="Y228" s="18">
        <v>336.69</v>
      </c>
      <c r="Z228" s="18">
        <v>0</v>
      </c>
      <c r="AA228" s="18">
        <v>0</v>
      </c>
      <c r="AB228" s="18">
        <v>0</v>
      </c>
      <c r="AC228" s="18">
        <v>53.87</v>
      </c>
      <c r="AD228" s="74">
        <v>9.4399999999999977</v>
      </c>
      <c r="AE228" s="18">
        <v>0</v>
      </c>
      <c r="AF228" s="18">
        <v>0</v>
      </c>
      <c r="AG228" s="18">
        <v>0</v>
      </c>
      <c r="AH228" s="18">
        <v>0</v>
      </c>
      <c r="AI228" s="18">
        <v>400</v>
      </c>
    </row>
    <row r="229" spans="1:35" x14ac:dyDescent="0.2">
      <c r="A229" s="13" t="s">
        <v>2014</v>
      </c>
      <c r="B229" s="13" t="s">
        <v>108</v>
      </c>
      <c r="C229" s="14" t="s">
        <v>43</v>
      </c>
      <c r="D229" s="13" t="s">
        <v>676</v>
      </c>
      <c r="E229" s="13" t="s">
        <v>2015</v>
      </c>
      <c r="F229" s="13" t="s">
        <v>2016</v>
      </c>
      <c r="G229" s="13" t="s">
        <v>2017</v>
      </c>
      <c r="H229" s="13" t="s">
        <v>2018</v>
      </c>
      <c r="I229" s="13" t="str">
        <f t="shared" si="20"/>
        <v>05-2024</v>
      </c>
      <c r="J229" s="13" t="str">
        <f t="shared" si="21"/>
        <v>2024</v>
      </c>
      <c r="K229" s="227" t="s">
        <v>2474</v>
      </c>
      <c r="L229" s="13" t="s">
        <v>681</v>
      </c>
      <c r="M229" s="13" t="s">
        <v>682</v>
      </c>
      <c r="N229" s="13" t="s">
        <v>35</v>
      </c>
      <c r="O229" s="13" t="s">
        <v>36</v>
      </c>
      <c r="P229" s="13" t="s">
        <v>44</v>
      </c>
      <c r="Q229" s="13" t="s">
        <v>56</v>
      </c>
      <c r="R229" s="13" t="s">
        <v>45</v>
      </c>
      <c r="S229" s="13" t="s">
        <v>39</v>
      </c>
      <c r="T229" s="15">
        <v>1</v>
      </c>
      <c r="U229" s="228" t="s">
        <v>3785</v>
      </c>
      <c r="V229" s="13" t="s">
        <v>2019</v>
      </c>
      <c r="W229" s="16" t="s">
        <v>2020</v>
      </c>
      <c r="X229" s="17">
        <v>1395.74</v>
      </c>
      <c r="Y229" s="18">
        <v>1388.13</v>
      </c>
      <c r="Z229" s="18">
        <v>0</v>
      </c>
      <c r="AA229" s="18">
        <v>0</v>
      </c>
      <c r="AB229" s="74">
        <v>6.28</v>
      </c>
      <c r="AC229" s="18">
        <v>222.1</v>
      </c>
      <c r="AD229" s="74">
        <v>1.33</v>
      </c>
      <c r="AE229" s="18">
        <v>0</v>
      </c>
      <c r="AF229" s="18">
        <v>0</v>
      </c>
      <c r="AG229" s="18">
        <v>0</v>
      </c>
      <c r="AH229" s="18">
        <v>0</v>
      </c>
      <c r="AI229" s="18">
        <v>1617.84</v>
      </c>
    </row>
    <row r="230" spans="1:35" x14ac:dyDescent="0.2">
      <c r="A230" s="13" t="s">
        <v>2021</v>
      </c>
      <c r="B230" s="13" t="s">
        <v>108</v>
      </c>
      <c r="C230" s="14" t="s">
        <v>43</v>
      </c>
      <c r="D230" s="13" t="s">
        <v>2022</v>
      </c>
      <c r="E230" s="13" t="s">
        <v>2023</v>
      </c>
      <c r="F230" s="13" t="s">
        <v>2024</v>
      </c>
      <c r="G230" s="13" t="s">
        <v>2025</v>
      </c>
      <c r="H230" s="13" t="s">
        <v>2026</v>
      </c>
      <c r="I230" s="13" t="str">
        <f t="shared" si="20"/>
        <v>05-2024</v>
      </c>
      <c r="J230" s="13" t="str">
        <f t="shared" si="21"/>
        <v>2024</v>
      </c>
      <c r="K230" s="227" t="s">
        <v>2474</v>
      </c>
      <c r="L230" s="13" t="s">
        <v>1426</v>
      </c>
      <c r="M230" s="13" t="s">
        <v>1427</v>
      </c>
      <c r="N230" s="13" t="s">
        <v>35</v>
      </c>
      <c r="O230" s="13" t="s">
        <v>36</v>
      </c>
      <c r="P230" s="13" t="s">
        <v>44</v>
      </c>
      <c r="Q230" s="13" t="s">
        <v>46</v>
      </c>
      <c r="R230" s="13" t="s">
        <v>45</v>
      </c>
      <c r="S230" s="13" t="s">
        <v>39</v>
      </c>
      <c r="T230" s="15">
        <v>1</v>
      </c>
      <c r="U230" s="228" t="s">
        <v>3785</v>
      </c>
      <c r="V230" s="13" t="s">
        <v>2027</v>
      </c>
      <c r="W230" s="16" t="s">
        <v>2028</v>
      </c>
      <c r="X230" s="17">
        <v>3102.59</v>
      </c>
      <c r="Y230" s="18">
        <v>2482.0700000000002</v>
      </c>
      <c r="Z230" s="18">
        <v>0</v>
      </c>
      <c r="AA230" s="18">
        <v>0</v>
      </c>
      <c r="AB230" s="18">
        <v>0</v>
      </c>
      <c r="AC230" s="18">
        <v>397.13</v>
      </c>
      <c r="AD230" s="18">
        <v>0</v>
      </c>
      <c r="AE230" s="18">
        <v>0</v>
      </c>
      <c r="AF230" s="18">
        <v>0</v>
      </c>
      <c r="AG230" s="18">
        <v>0</v>
      </c>
      <c r="AH230" s="18">
        <v>0</v>
      </c>
      <c r="AI230" s="18">
        <v>2879.2000000000003</v>
      </c>
    </row>
    <row r="231" spans="1:35" x14ac:dyDescent="0.2">
      <c r="A231" s="13" t="s">
        <v>2029</v>
      </c>
      <c r="B231" s="13" t="s">
        <v>108</v>
      </c>
      <c r="C231" s="14" t="s">
        <v>43</v>
      </c>
      <c r="D231" s="13" t="s">
        <v>2022</v>
      </c>
      <c r="E231" s="13" t="s">
        <v>2030</v>
      </c>
      <c r="F231" s="13" t="s">
        <v>2031</v>
      </c>
      <c r="G231" s="13" t="s">
        <v>2032</v>
      </c>
      <c r="H231" s="13" t="s">
        <v>2033</v>
      </c>
      <c r="I231" s="13" t="str">
        <f t="shared" si="20"/>
        <v>05-2024</v>
      </c>
      <c r="J231" s="13" t="str">
        <f t="shared" si="21"/>
        <v>2024</v>
      </c>
      <c r="K231" s="227" t="s">
        <v>2474</v>
      </c>
      <c r="L231" s="13" t="s">
        <v>1426</v>
      </c>
      <c r="M231" s="13" t="s">
        <v>1427</v>
      </c>
      <c r="N231" s="13" t="s">
        <v>35</v>
      </c>
      <c r="O231" s="13" t="s">
        <v>36</v>
      </c>
      <c r="P231" s="13" t="s">
        <v>44</v>
      </c>
      <c r="Q231" s="13" t="s">
        <v>46</v>
      </c>
      <c r="R231" s="13" t="s">
        <v>45</v>
      </c>
      <c r="S231" s="13" t="s">
        <v>39</v>
      </c>
      <c r="T231" s="15">
        <v>1</v>
      </c>
      <c r="U231" s="228" t="s">
        <v>3785</v>
      </c>
      <c r="V231" s="13" t="s">
        <v>2034</v>
      </c>
      <c r="W231" s="16" t="s">
        <v>2035</v>
      </c>
      <c r="X231" s="17">
        <v>731.9</v>
      </c>
      <c r="Y231" s="18">
        <v>585.52</v>
      </c>
      <c r="Z231" s="18">
        <v>0</v>
      </c>
      <c r="AA231" s="18">
        <v>0</v>
      </c>
      <c r="AB231" s="18">
        <v>0</v>
      </c>
      <c r="AC231" s="18">
        <v>93.68</v>
      </c>
      <c r="AD231" s="18">
        <v>0</v>
      </c>
      <c r="AE231" s="18">
        <v>0</v>
      </c>
      <c r="AF231" s="18">
        <v>0</v>
      </c>
      <c r="AG231" s="18">
        <v>0</v>
      </c>
      <c r="AH231" s="18">
        <v>0</v>
      </c>
      <c r="AI231" s="18">
        <v>679.2</v>
      </c>
    </row>
    <row r="232" spans="1:35" x14ac:dyDescent="0.2">
      <c r="A232" s="13" t="s">
        <v>2036</v>
      </c>
      <c r="B232" s="13" t="s">
        <v>108</v>
      </c>
      <c r="C232" s="14" t="s">
        <v>43</v>
      </c>
      <c r="D232" s="13" t="s">
        <v>2037</v>
      </c>
      <c r="E232" s="13" t="s">
        <v>2038</v>
      </c>
      <c r="F232" s="13" t="s">
        <v>2039</v>
      </c>
      <c r="G232" s="13" t="s">
        <v>2040</v>
      </c>
      <c r="H232" s="13" t="s">
        <v>2041</v>
      </c>
      <c r="I232" s="13" t="str">
        <f t="shared" si="20"/>
        <v>05-2024</v>
      </c>
      <c r="J232" s="13" t="str">
        <f t="shared" si="21"/>
        <v>2024</v>
      </c>
      <c r="K232" s="227" t="s">
        <v>2475</v>
      </c>
      <c r="L232" s="13" t="s">
        <v>2042</v>
      </c>
      <c r="M232" s="13" t="s">
        <v>2043</v>
      </c>
      <c r="N232" s="13" t="s">
        <v>35</v>
      </c>
      <c r="O232" s="13" t="s">
        <v>36</v>
      </c>
      <c r="P232" s="13" t="s">
        <v>44</v>
      </c>
      <c r="Q232" s="13" t="s">
        <v>58</v>
      </c>
      <c r="R232" s="13" t="s">
        <v>45</v>
      </c>
      <c r="S232" s="13" t="s">
        <v>39</v>
      </c>
      <c r="T232" s="15">
        <v>1</v>
      </c>
      <c r="U232" s="228" t="s">
        <v>3784</v>
      </c>
      <c r="V232" s="13" t="s">
        <v>2044</v>
      </c>
      <c r="W232" s="16" t="s">
        <v>2045</v>
      </c>
      <c r="X232" s="17">
        <v>991.38</v>
      </c>
      <c r="Y232" s="18">
        <v>991.38</v>
      </c>
      <c r="Z232" s="18">
        <v>0</v>
      </c>
      <c r="AA232" s="18">
        <v>0</v>
      </c>
      <c r="AB232" s="18">
        <v>0</v>
      </c>
      <c r="AC232" s="18">
        <v>158.62</v>
      </c>
      <c r="AD232" s="18">
        <v>0</v>
      </c>
      <c r="AE232" s="18">
        <v>0</v>
      </c>
      <c r="AF232" s="18">
        <v>0</v>
      </c>
      <c r="AG232" s="18">
        <v>0</v>
      </c>
      <c r="AH232" s="18">
        <v>0</v>
      </c>
      <c r="AI232" s="18">
        <v>1150</v>
      </c>
    </row>
    <row r="233" spans="1:35" x14ac:dyDescent="0.2">
      <c r="A233" s="13" t="s">
        <v>2046</v>
      </c>
      <c r="B233" s="13" t="s">
        <v>108</v>
      </c>
      <c r="C233" s="14" t="s">
        <v>43</v>
      </c>
      <c r="D233" s="13" t="s">
        <v>34</v>
      </c>
      <c r="E233" s="13" t="s">
        <v>2047</v>
      </c>
      <c r="F233" s="13" t="s">
        <v>2047</v>
      </c>
      <c r="G233" s="13" t="s">
        <v>2048</v>
      </c>
      <c r="H233" s="13" t="s">
        <v>2049</v>
      </c>
      <c r="I233" s="13" t="str">
        <f t="shared" si="20"/>
        <v>05-2024</v>
      </c>
      <c r="J233" s="13" t="str">
        <f t="shared" si="21"/>
        <v>2024</v>
      </c>
      <c r="K233" s="227" t="s">
        <v>2475</v>
      </c>
      <c r="L233" s="13" t="s">
        <v>2050</v>
      </c>
      <c r="M233" s="13" t="s">
        <v>2051</v>
      </c>
      <c r="N233" s="13" t="s">
        <v>35</v>
      </c>
      <c r="O233" s="13" t="s">
        <v>36</v>
      </c>
      <c r="P233" s="13" t="s">
        <v>44</v>
      </c>
      <c r="Q233" s="13" t="s">
        <v>58</v>
      </c>
      <c r="R233" s="13" t="s">
        <v>45</v>
      </c>
      <c r="S233" s="13" t="s">
        <v>39</v>
      </c>
      <c r="T233" s="15">
        <v>1</v>
      </c>
      <c r="U233" s="228" t="s">
        <v>3785</v>
      </c>
      <c r="V233" s="13" t="s">
        <v>2052</v>
      </c>
      <c r="W233" s="16" t="s">
        <v>2053</v>
      </c>
      <c r="X233" s="17">
        <v>543.1</v>
      </c>
      <c r="Y233" s="18">
        <v>543.1</v>
      </c>
      <c r="Z233" s="18">
        <v>0</v>
      </c>
      <c r="AA233" s="18">
        <v>0</v>
      </c>
      <c r="AB233" s="18">
        <v>0</v>
      </c>
      <c r="AC233" s="18">
        <v>86.9</v>
      </c>
      <c r="AD233" s="18">
        <v>0</v>
      </c>
      <c r="AE233" s="18">
        <v>0</v>
      </c>
      <c r="AF233" s="18">
        <v>0</v>
      </c>
      <c r="AG233" s="18">
        <v>0</v>
      </c>
      <c r="AH233" s="18">
        <v>0</v>
      </c>
      <c r="AI233" s="18">
        <v>630</v>
      </c>
    </row>
    <row r="234" spans="1:35" x14ac:dyDescent="0.2">
      <c r="A234" s="13" t="s">
        <v>2054</v>
      </c>
      <c r="B234" s="13" t="s">
        <v>108</v>
      </c>
      <c r="C234" s="14" t="s">
        <v>43</v>
      </c>
      <c r="D234" s="13" t="s">
        <v>86</v>
      </c>
      <c r="E234" s="13" t="s">
        <v>2055</v>
      </c>
      <c r="F234" s="13" t="s">
        <v>2056</v>
      </c>
      <c r="G234" s="13" t="s">
        <v>2057</v>
      </c>
      <c r="H234" s="13" t="s">
        <v>2058</v>
      </c>
      <c r="I234" s="13" t="str">
        <f t="shared" si="20"/>
        <v>05-2024</v>
      </c>
      <c r="J234" s="13" t="str">
        <f t="shared" si="21"/>
        <v>2024</v>
      </c>
      <c r="K234" s="227" t="s">
        <v>2475</v>
      </c>
      <c r="L234" s="13" t="s">
        <v>2059</v>
      </c>
      <c r="M234" s="13" t="s">
        <v>2060</v>
      </c>
      <c r="N234" s="13" t="s">
        <v>35</v>
      </c>
      <c r="O234" s="13" t="s">
        <v>36</v>
      </c>
      <c r="P234" s="13" t="s">
        <v>44</v>
      </c>
      <c r="Q234" s="13" t="s">
        <v>56</v>
      </c>
      <c r="R234" s="13" t="s">
        <v>45</v>
      </c>
      <c r="S234" s="13" t="s">
        <v>39</v>
      </c>
      <c r="T234" s="15">
        <v>1</v>
      </c>
      <c r="U234" s="228" t="s">
        <v>3784</v>
      </c>
      <c r="V234" s="13" t="s">
        <v>2061</v>
      </c>
      <c r="W234" s="16" t="s">
        <v>2062</v>
      </c>
      <c r="X234" s="17">
        <v>3480.19</v>
      </c>
      <c r="Y234" s="18">
        <v>3480.19</v>
      </c>
      <c r="Z234" s="18">
        <v>0</v>
      </c>
      <c r="AA234" s="18">
        <v>0</v>
      </c>
      <c r="AB234" s="18">
        <v>0</v>
      </c>
      <c r="AC234" s="18">
        <v>556.83000000000004</v>
      </c>
      <c r="AD234" s="18">
        <v>0</v>
      </c>
      <c r="AE234" s="18">
        <v>0</v>
      </c>
      <c r="AF234" s="18">
        <v>0</v>
      </c>
      <c r="AG234" s="18">
        <v>0</v>
      </c>
      <c r="AH234" s="18">
        <v>0</v>
      </c>
      <c r="AI234" s="18">
        <v>4037.02</v>
      </c>
    </row>
    <row r="235" spans="1:35" x14ac:dyDescent="0.2">
      <c r="A235" s="13" t="s">
        <v>2063</v>
      </c>
      <c r="B235" s="13" t="s">
        <v>108</v>
      </c>
      <c r="C235" s="14" t="s">
        <v>43</v>
      </c>
      <c r="D235" s="13" t="s">
        <v>2005</v>
      </c>
      <c r="E235" s="13" t="s">
        <v>2064</v>
      </c>
      <c r="F235" s="13" t="s">
        <v>2065</v>
      </c>
      <c r="G235" s="13" t="s">
        <v>2066</v>
      </c>
      <c r="H235" s="13" t="s">
        <v>2067</v>
      </c>
      <c r="I235" s="13" t="str">
        <f t="shared" ref="I235:I244" si="22">MID(H235,6,2)&amp;"-"&amp;LEFT(H235,4)</f>
        <v>05-2024</v>
      </c>
      <c r="J235" s="13" t="str">
        <f t="shared" ref="J235:J244" si="23">LEFT(H235,4)</f>
        <v>2024</v>
      </c>
      <c r="K235" s="227" t="s">
        <v>2475</v>
      </c>
      <c r="L235" s="13" t="s">
        <v>2068</v>
      </c>
      <c r="M235" s="13" t="s">
        <v>2069</v>
      </c>
      <c r="N235" s="13" t="s">
        <v>35</v>
      </c>
      <c r="O235" s="13" t="s">
        <v>36</v>
      </c>
      <c r="P235" s="13" t="s">
        <v>44</v>
      </c>
      <c r="Q235" s="13" t="s">
        <v>58</v>
      </c>
      <c r="R235" s="13" t="s">
        <v>45</v>
      </c>
      <c r="S235" s="13" t="s">
        <v>39</v>
      </c>
      <c r="T235" s="15">
        <v>1</v>
      </c>
      <c r="U235" s="228" t="s">
        <v>3784</v>
      </c>
      <c r="V235" s="13" t="s">
        <v>1380</v>
      </c>
      <c r="W235" s="16" t="s">
        <v>2070</v>
      </c>
      <c r="X235" s="17">
        <v>202.56</v>
      </c>
      <c r="Y235" s="18">
        <v>197.13</v>
      </c>
      <c r="Z235" s="18">
        <v>0</v>
      </c>
      <c r="AA235" s="18">
        <v>0</v>
      </c>
      <c r="AB235" s="18">
        <v>0</v>
      </c>
      <c r="AC235" s="18">
        <v>31.54</v>
      </c>
      <c r="AD235" s="74">
        <v>5.4300000000000068</v>
      </c>
      <c r="AE235" s="18">
        <v>0</v>
      </c>
      <c r="AF235" s="18">
        <v>0</v>
      </c>
      <c r="AG235" s="18">
        <v>0</v>
      </c>
      <c r="AH235" s="18">
        <v>0</v>
      </c>
      <c r="AI235" s="18">
        <v>234.1</v>
      </c>
    </row>
    <row r="236" spans="1:35" x14ac:dyDescent="0.2">
      <c r="A236" s="13" t="s">
        <v>2071</v>
      </c>
      <c r="B236" s="13" t="s">
        <v>108</v>
      </c>
      <c r="C236" s="14" t="s">
        <v>43</v>
      </c>
      <c r="D236" s="13" t="s">
        <v>1487</v>
      </c>
      <c r="E236" s="13" t="s">
        <v>2072</v>
      </c>
      <c r="F236" s="13" t="s">
        <v>2073</v>
      </c>
      <c r="G236" s="13" t="s">
        <v>2074</v>
      </c>
      <c r="H236" s="13" t="s">
        <v>2075</v>
      </c>
      <c r="I236" s="13" t="str">
        <f t="shared" si="22"/>
        <v>05-2024</v>
      </c>
      <c r="J236" s="13" t="str">
        <f t="shared" si="23"/>
        <v>2024</v>
      </c>
      <c r="K236" s="227" t="s">
        <v>2475</v>
      </c>
      <c r="L236" s="13" t="s">
        <v>1492</v>
      </c>
      <c r="M236" s="13" t="s">
        <v>1493</v>
      </c>
      <c r="N236" s="13" t="s">
        <v>35</v>
      </c>
      <c r="O236" s="13" t="s">
        <v>36</v>
      </c>
      <c r="P236" s="13" t="s">
        <v>44</v>
      </c>
      <c r="Q236" s="13" t="s">
        <v>46</v>
      </c>
      <c r="R236" s="13" t="s">
        <v>45</v>
      </c>
      <c r="S236" s="13" t="s">
        <v>39</v>
      </c>
      <c r="T236" s="15">
        <v>1</v>
      </c>
      <c r="U236" s="228" t="s">
        <v>3784</v>
      </c>
      <c r="V236" s="13" t="s">
        <v>693</v>
      </c>
      <c r="W236" s="16" t="s">
        <v>2076</v>
      </c>
      <c r="X236" s="17">
        <v>346.17</v>
      </c>
      <c r="Y236" s="18">
        <v>336.44</v>
      </c>
      <c r="Z236" s="18">
        <v>0</v>
      </c>
      <c r="AA236" s="18">
        <v>0</v>
      </c>
      <c r="AB236" s="18">
        <v>0</v>
      </c>
      <c r="AC236" s="18">
        <v>53.83</v>
      </c>
      <c r="AD236" s="74">
        <v>9.7300000000000182</v>
      </c>
      <c r="AE236" s="18">
        <v>0</v>
      </c>
      <c r="AF236" s="18">
        <v>0</v>
      </c>
      <c r="AG236" s="18">
        <v>0</v>
      </c>
      <c r="AH236" s="18">
        <v>0</v>
      </c>
      <c r="AI236" s="18">
        <v>400</v>
      </c>
    </row>
    <row r="237" spans="1:35" x14ac:dyDescent="0.2">
      <c r="A237" s="13" t="s">
        <v>2077</v>
      </c>
      <c r="B237" s="13" t="s">
        <v>108</v>
      </c>
      <c r="C237" s="14" t="s">
        <v>43</v>
      </c>
      <c r="D237" s="13" t="s">
        <v>1487</v>
      </c>
      <c r="E237" s="13" t="s">
        <v>2078</v>
      </c>
      <c r="F237" s="13" t="s">
        <v>2079</v>
      </c>
      <c r="G237" s="13" t="s">
        <v>2080</v>
      </c>
      <c r="H237" s="13" t="s">
        <v>2081</v>
      </c>
      <c r="I237" s="13" t="str">
        <f t="shared" si="22"/>
        <v>05-2024</v>
      </c>
      <c r="J237" s="13" t="str">
        <f t="shared" si="23"/>
        <v>2024</v>
      </c>
      <c r="K237" s="227" t="s">
        <v>2475</v>
      </c>
      <c r="L237" s="13" t="s">
        <v>1492</v>
      </c>
      <c r="M237" s="13" t="s">
        <v>1493</v>
      </c>
      <c r="N237" s="13" t="s">
        <v>35</v>
      </c>
      <c r="O237" s="13" t="s">
        <v>36</v>
      </c>
      <c r="P237" s="13" t="s">
        <v>44</v>
      </c>
      <c r="Q237" s="13" t="s">
        <v>46</v>
      </c>
      <c r="R237" s="13" t="s">
        <v>45</v>
      </c>
      <c r="S237" s="13" t="s">
        <v>39</v>
      </c>
      <c r="T237" s="15">
        <v>1</v>
      </c>
      <c r="U237" s="228" t="s">
        <v>3784</v>
      </c>
      <c r="V237" s="13" t="s">
        <v>693</v>
      </c>
      <c r="W237" s="16" t="s">
        <v>2082</v>
      </c>
      <c r="X237" s="17">
        <v>432.71</v>
      </c>
      <c r="Y237" s="18">
        <v>420.56</v>
      </c>
      <c r="Z237" s="18">
        <v>0</v>
      </c>
      <c r="AA237" s="18">
        <v>0</v>
      </c>
      <c r="AB237" s="18">
        <v>0</v>
      </c>
      <c r="AC237" s="18">
        <v>67.290000000000006</v>
      </c>
      <c r="AD237" s="74">
        <v>12.149999999999977</v>
      </c>
      <c r="AE237" s="18">
        <v>0</v>
      </c>
      <c r="AF237" s="18">
        <v>0</v>
      </c>
      <c r="AG237" s="18">
        <v>0</v>
      </c>
      <c r="AH237" s="18">
        <v>0</v>
      </c>
      <c r="AI237" s="18">
        <v>500</v>
      </c>
    </row>
    <row r="238" spans="1:35" x14ac:dyDescent="0.2">
      <c r="A238" s="13" t="s">
        <v>2083</v>
      </c>
      <c r="B238" s="13" t="s">
        <v>108</v>
      </c>
      <c r="C238" s="14" t="s">
        <v>43</v>
      </c>
      <c r="D238" s="13" t="s">
        <v>2084</v>
      </c>
      <c r="E238" s="13" t="s">
        <v>2085</v>
      </c>
      <c r="F238" s="13" t="s">
        <v>2086</v>
      </c>
      <c r="G238" s="13" t="s">
        <v>2087</v>
      </c>
      <c r="H238" s="13" t="s">
        <v>2088</v>
      </c>
      <c r="I238" s="13" t="str">
        <f t="shared" si="22"/>
        <v>05-2024</v>
      </c>
      <c r="J238" s="13" t="str">
        <f t="shared" si="23"/>
        <v>2024</v>
      </c>
      <c r="K238" s="227" t="s">
        <v>2475</v>
      </c>
      <c r="L238" s="13" t="s">
        <v>2089</v>
      </c>
      <c r="M238" s="13" t="s">
        <v>2090</v>
      </c>
      <c r="N238" s="13" t="s">
        <v>35</v>
      </c>
      <c r="O238" s="13" t="s">
        <v>36</v>
      </c>
      <c r="P238" s="13" t="s">
        <v>44</v>
      </c>
      <c r="Q238" s="13" t="s">
        <v>56</v>
      </c>
      <c r="R238" s="13" t="s">
        <v>45</v>
      </c>
      <c r="S238" s="13" t="s">
        <v>39</v>
      </c>
      <c r="T238" s="15">
        <v>1</v>
      </c>
      <c r="U238" s="228" t="s">
        <v>3784</v>
      </c>
      <c r="V238" s="13" t="s">
        <v>2091</v>
      </c>
      <c r="W238" s="16" t="s">
        <v>2092</v>
      </c>
      <c r="X238" s="17">
        <v>742.62</v>
      </c>
      <c r="Y238" s="18">
        <v>719.63</v>
      </c>
      <c r="Z238" s="18">
        <v>0</v>
      </c>
      <c r="AA238" s="18">
        <v>0</v>
      </c>
      <c r="AB238" s="18">
        <v>0</v>
      </c>
      <c r="AC238" s="18">
        <v>115.14</v>
      </c>
      <c r="AD238" s="74">
        <v>22.990000000000009</v>
      </c>
      <c r="AE238" s="18">
        <v>0</v>
      </c>
      <c r="AF238" s="18">
        <v>0</v>
      </c>
      <c r="AG238" s="18">
        <v>0</v>
      </c>
      <c r="AH238" s="18">
        <v>0</v>
      </c>
      <c r="AI238" s="18">
        <v>857.76</v>
      </c>
    </row>
    <row r="239" spans="1:35" x14ac:dyDescent="0.2">
      <c r="A239" s="13" t="s">
        <v>2093</v>
      </c>
      <c r="B239" s="13" t="s">
        <v>108</v>
      </c>
      <c r="C239" s="14" t="s">
        <v>43</v>
      </c>
      <c r="D239" s="13" t="s">
        <v>100</v>
      </c>
      <c r="E239" s="13" t="s">
        <v>2094</v>
      </c>
      <c r="F239" s="13" t="s">
        <v>2095</v>
      </c>
      <c r="G239" s="13" t="s">
        <v>2096</v>
      </c>
      <c r="H239" s="13" t="s">
        <v>2097</v>
      </c>
      <c r="I239" s="13" t="str">
        <f t="shared" si="22"/>
        <v>05-2024</v>
      </c>
      <c r="J239" s="13" t="str">
        <f t="shared" si="23"/>
        <v>2024</v>
      </c>
      <c r="K239" s="227" t="s">
        <v>2474</v>
      </c>
      <c r="L239" s="13" t="s">
        <v>101</v>
      </c>
      <c r="M239" s="13" t="s">
        <v>123</v>
      </c>
      <c r="N239" s="13" t="s">
        <v>35</v>
      </c>
      <c r="O239" s="13" t="s">
        <v>36</v>
      </c>
      <c r="P239" s="13" t="s">
        <v>44</v>
      </c>
      <c r="Q239" s="13" t="s">
        <v>56</v>
      </c>
      <c r="R239" s="13" t="s">
        <v>45</v>
      </c>
      <c r="S239" s="13" t="s">
        <v>39</v>
      </c>
      <c r="T239" s="15">
        <v>1</v>
      </c>
      <c r="U239" s="228" t="s">
        <v>3785</v>
      </c>
      <c r="V239" s="13" t="s">
        <v>2098</v>
      </c>
      <c r="W239" s="16" t="s">
        <v>2099</v>
      </c>
      <c r="X239" s="17">
        <v>5328.45</v>
      </c>
      <c r="Y239" s="18">
        <v>4444.5200000000004</v>
      </c>
      <c r="Z239" s="18">
        <v>0</v>
      </c>
      <c r="AA239" s="18">
        <v>0</v>
      </c>
      <c r="AB239" s="18">
        <v>0</v>
      </c>
      <c r="AC239" s="18">
        <v>711.13</v>
      </c>
      <c r="AD239" s="18">
        <v>0</v>
      </c>
      <c r="AE239" s="18">
        <v>0</v>
      </c>
      <c r="AF239" s="18">
        <v>0</v>
      </c>
      <c r="AG239" s="18">
        <v>0</v>
      </c>
      <c r="AH239" s="18">
        <v>0</v>
      </c>
      <c r="AI239" s="18">
        <v>5155.6500000000005</v>
      </c>
    </row>
    <row r="240" spans="1:35" x14ac:dyDescent="0.2">
      <c r="A240" s="13" t="s">
        <v>2100</v>
      </c>
      <c r="B240" s="13" t="s">
        <v>108</v>
      </c>
      <c r="C240" s="14" t="s">
        <v>43</v>
      </c>
      <c r="D240" s="13" t="s">
        <v>2101</v>
      </c>
      <c r="E240" s="13" t="s">
        <v>2102</v>
      </c>
      <c r="F240" s="13" t="s">
        <v>2103</v>
      </c>
      <c r="G240" s="13" t="s">
        <v>2104</v>
      </c>
      <c r="H240" s="13" t="s">
        <v>2105</v>
      </c>
      <c r="I240" s="13" t="str">
        <f t="shared" si="22"/>
        <v>05-2024</v>
      </c>
      <c r="J240" s="13" t="str">
        <f t="shared" si="23"/>
        <v>2024</v>
      </c>
      <c r="K240" s="227" t="s">
        <v>2475</v>
      </c>
      <c r="L240" s="13" t="s">
        <v>2106</v>
      </c>
      <c r="M240" s="13" t="s">
        <v>2107</v>
      </c>
      <c r="N240" s="13" t="s">
        <v>35</v>
      </c>
      <c r="O240" s="13" t="s">
        <v>36</v>
      </c>
      <c r="P240" s="13" t="s">
        <v>44</v>
      </c>
      <c r="Q240" s="13" t="s">
        <v>58</v>
      </c>
      <c r="R240" s="13" t="s">
        <v>45</v>
      </c>
      <c r="S240" s="13" t="s">
        <v>39</v>
      </c>
      <c r="T240" s="15">
        <v>1</v>
      </c>
      <c r="U240" s="228" t="s">
        <v>3784</v>
      </c>
      <c r="V240" s="13" t="s">
        <v>2108</v>
      </c>
      <c r="W240" s="16" t="s">
        <v>2109</v>
      </c>
      <c r="X240" s="17">
        <v>106.9</v>
      </c>
      <c r="Y240" s="18">
        <v>106.9</v>
      </c>
      <c r="Z240" s="18">
        <v>0</v>
      </c>
      <c r="AA240" s="18">
        <v>0</v>
      </c>
      <c r="AB240" s="18">
        <v>0</v>
      </c>
      <c r="AC240" s="18">
        <v>17.100000000000001</v>
      </c>
      <c r="AD240" s="18">
        <v>0</v>
      </c>
      <c r="AE240" s="18">
        <v>0</v>
      </c>
      <c r="AF240" s="18">
        <v>0</v>
      </c>
      <c r="AG240" s="18">
        <v>0</v>
      </c>
      <c r="AH240" s="18">
        <v>0</v>
      </c>
      <c r="AI240" s="18">
        <v>124</v>
      </c>
    </row>
    <row r="241" spans="1:35" x14ac:dyDescent="0.2">
      <c r="A241" s="13" t="s">
        <v>2110</v>
      </c>
      <c r="B241" s="13" t="s">
        <v>108</v>
      </c>
      <c r="C241" s="14" t="s">
        <v>43</v>
      </c>
      <c r="D241" s="13" t="s">
        <v>464</v>
      </c>
      <c r="E241" s="13" t="s">
        <v>2111</v>
      </c>
      <c r="F241" s="13" t="s">
        <v>2112</v>
      </c>
      <c r="G241" s="13" t="s">
        <v>2113</v>
      </c>
      <c r="H241" s="13" t="s">
        <v>2114</v>
      </c>
      <c r="I241" s="13" t="str">
        <f t="shared" si="22"/>
        <v>05-2024</v>
      </c>
      <c r="J241" s="13" t="str">
        <f t="shared" si="23"/>
        <v>2024</v>
      </c>
      <c r="K241" s="227" t="s">
        <v>2474</v>
      </c>
      <c r="L241" s="13" t="s">
        <v>116</v>
      </c>
      <c r="M241" s="13" t="s">
        <v>125</v>
      </c>
      <c r="N241" s="13" t="s">
        <v>35</v>
      </c>
      <c r="O241" s="13" t="s">
        <v>36</v>
      </c>
      <c r="P241" s="13" t="s">
        <v>51</v>
      </c>
      <c r="Q241" s="13" t="s">
        <v>52</v>
      </c>
      <c r="R241" s="13" t="s">
        <v>45</v>
      </c>
      <c r="S241" s="13" t="s">
        <v>39</v>
      </c>
      <c r="T241" s="15">
        <v>1</v>
      </c>
      <c r="U241" s="228" t="s">
        <v>3785</v>
      </c>
      <c r="V241" s="13" t="s">
        <v>117</v>
      </c>
      <c r="W241" s="16" t="s">
        <v>118</v>
      </c>
      <c r="X241" s="17">
        <v>585.76</v>
      </c>
      <c r="Y241" s="18">
        <v>516.37</v>
      </c>
      <c r="Z241" s="18">
        <v>0</v>
      </c>
      <c r="AA241" s="18">
        <v>0</v>
      </c>
      <c r="AB241" s="18">
        <v>0</v>
      </c>
      <c r="AC241" s="18">
        <v>82.62</v>
      </c>
      <c r="AD241" s="18">
        <v>0</v>
      </c>
      <c r="AE241" s="18">
        <v>0</v>
      </c>
      <c r="AF241" s="18">
        <v>0</v>
      </c>
      <c r="AG241" s="18">
        <v>0</v>
      </c>
      <c r="AH241" s="18">
        <v>0</v>
      </c>
      <c r="AI241" s="18">
        <v>598.99</v>
      </c>
    </row>
    <row r="242" spans="1:35" x14ac:dyDescent="0.2">
      <c r="A242" s="13" t="s">
        <v>2115</v>
      </c>
      <c r="B242" s="13" t="s">
        <v>108</v>
      </c>
      <c r="C242" s="14" t="s">
        <v>43</v>
      </c>
      <c r="D242" s="13" t="s">
        <v>2116</v>
      </c>
      <c r="E242" s="13" t="s">
        <v>2117</v>
      </c>
      <c r="F242" s="13" t="s">
        <v>2118</v>
      </c>
      <c r="G242" s="13" t="s">
        <v>2119</v>
      </c>
      <c r="H242" s="13" t="s">
        <v>2120</v>
      </c>
      <c r="I242" s="13" t="str">
        <f t="shared" si="22"/>
        <v>05-2024</v>
      </c>
      <c r="J242" s="13" t="str">
        <f t="shared" si="23"/>
        <v>2024</v>
      </c>
      <c r="K242" s="227" t="s">
        <v>2474</v>
      </c>
      <c r="L242" s="13" t="s">
        <v>2121</v>
      </c>
      <c r="M242" s="13" t="s">
        <v>2122</v>
      </c>
      <c r="N242" s="13" t="s">
        <v>35</v>
      </c>
      <c r="O242" s="13" t="s">
        <v>36</v>
      </c>
      <c r="P242" s="13" t="s">
        <v>44</v>
      </c>
      <c r="Q242" s="13" t="s">
        <v>46</v>
      </c>
      <c r="R242" s="13" t="s">
        <v>45</v>
      </c>
      <c r="S242" s="13" t="s">
        <v>39</v>
      </c>
      <c r="T242" s="15">
        <v>1</v>
      </c>
      <c r="U242" s="228" t="s">
        <v>3785</v>
      </c>
      <c r="V242" s="13" t="s">
        <v>2123</v>
      </c>
      <c r="W242" s="16" t="s">
        <v>2124</v>
      </c>
      <c r="X242" s="17">
        <v>293.97000000000003</v>
      </c>
      <c r="Y242" s="18">
        <v>293.97000000000003</v>
      </c>
      <c r="Z242" s="18">
        <v>0</v>
      </c>
      <c r="AA242" s="18">
        <v>0</v>
      </c>
      <c r="AB242" s="18">
        <v>0</v>
      </c>
      <c r="AC242" s="18">
        <v>47.04</v>
      </c>
      <c r="AD242" s="18">
        <v>0</v>
      </c>
      <c r="AE242" s="18">
        <v>0</v>
      </c>
      <c r="AF242" s="18">
        <v>0</v>
      </c>
      <c r="AG242" s="18">
        <v>0</v>
      </c>
      <c r="AH242" s="18">
        <v>0</v>
      </c>
      <c r="AI242" s="18">
        <v>341.01000000000005</v>
      </c>
    </row>
    <row r="243" spans="1:35" x14ac:dyDescent="0.2">
      <c r="A243" s="13" t="s">
        <v>2125</v>
      </c>
      <c r="B243" s="13" t="s">
        <v>108</v>
      </c>
      <c r="C243" s="14" t="s">
        <v>43</v>
      </c>
      <c r="D243" s="13" t="s">
        <v>2116</v>
      </c>
      <c r="E243" s="13" t="s">
        <v>2126</v>
      </c>
      <c r="F243" s="13" t="s">
        <v>2127</v>
      </c>
      <c r="G243" s="13" t="s">
        <v>2128</v>
      </c>
      <c r="H243" s="13" t="s">
        <v>2129</v>
      </c>
      <c r="I243" s="13" t="str">
        <f t="shared" si="22"/>
        <v>05-2024</v>
      </c>
      <c r="J243" s="13" t="str">
        <f t="shared" si="23"/>
        <v>2024</v>
      </c>
      <c r="K243" s="227" t="s">
        <v>2474</v>
      </c>
      <c r="L243" s="13" t="s">
        <v>2121</v>
      </c>
      <c r="M243" s="13" t="s">
        <v>2122</v>
      </c>
      <c r="N243" s="13" t="s">
        <v>35</v>
      </c>
      <c r="O243" s="13" t="s">
        <v>36</v>
      </c>
      <c r="P243" s="13" t="s">
        <v>44</v>
      </c>
      <c r="Q243" s="13" t="s">
        <v>56</v>
      </c>
      <c r="R243" s="13" t="s">
        <v>45</v>
      </c>
      <c r="S243" s="13" t="s">
        <v>39</v>
      </c>
      <c r="T243" s="15">
        <v>1</v>
      </c>
      <c r="U243" s="228" t="s">
        <v>3785</v>
      </c>
      <c r="V243" s="13" t="s">
        <v>2130</v>
      </c>
      <c r="W243" s="16" t="s">
        <v>2131</v>
      </c>
      <c r="X243" s="17">
        <v>270.01</v>
      </c>
      <c r="Y243" s="18">
        <v>70.69</v>
      </c>
      <c r="Z243" s="18">
        <v>0</v>
      </c>
      <c r="AA243" s="18">
        <v>0</v>
      </c>
      <c r="AB243" s="74">
        <v>212</v>
      </c>
      <c r="AC243" s="18">
        <v>11.31</v>
      </c>
      <c r="AD243" s="18">
        <v>0</v>
      </c>
      <c r="AE243" s="18">
        <v>0</v>
      </c>
      <c r="AF243" s="18">
        <v>0</v>
      </c>
      <c r="AG243" s="18">
        <v>0</v>
      </c>
      <c r="AH243" s="18">
        <v>0</v>
      </c>
      <c r="AI243" s="18">
        <v>294</v>
      </c>
    </row>
    <row r="244" spans="1:35" x14ac:dyDescent="0.2">
      <c r="A244" s="13" t="s">
        <v>2132</v>
      </c>
      <c r="B244" s="13" t="s">
        <v>108</v>
      </c>
      <c r="C244" s="14" t="s">
        <v>43</v>
      </c>
      <c r="D244" s="13" t="s">
        <v>2133</v>
      </c>
      <c r="E244" s="13" t="s">
        <v>2134</v>
      </c>
      <c r="F244" s="13" t="s">
        <v>2135</v>
      </c>
      <c r="G244" s="13" t="s">
        <v>2136</v>
      </c>
      <c r="H244" s="13" t="s">
        <v>2137</v>
      </c>
      <c r="I244" s="13" t="str">
        <f t="shared" si="22"/>
        <v>05-2024</v>
      </c>
      <c r="J244" s="13" t="str">
        <f t="shared" si="23"/>
        <v>2024</v>
      </c>
      <c r="K244" s="227" t="s">
        <v>2474</v>
      </c>
      <c r="L244" s="13" t="s">
        <v>2138</v>
      </c>
      <c r="M244" s="13" t="s">
        <v>2139</v>
      </c>
      <c r="N244" s="13" t="s">
        <v>35</v>
      </c>
      <c r="O244" s="13" t="s">
        <v>36</v>
      </c>
      <c r="P244" s="13" t="s">
        <v>44</v>
      </c>
      <c r="Q244" s="13" t="s">
        <v>58</v>
      </c>
      <c r="R244" s="13" t="s">
        <v>45</v>
      </c>
      <c r="S244" s="13" t="s">
        <v>39</v>
      </c>
      <c r="T244" s="15">
        <v>1</v>
      </c>
      <c r="U244" s="228" t="s">
        <v>3785</v>
      </c>
      <c r="V244" s="13" t="s">
        <v>2140</v>
      </c>
      <c r="W244" s="16" t="s">
        <v>2141</v>
      </c>
      <c r="X244" s="17">
        <v>6800.87</v>
      </c>
      <c r="Y244" s="18">
        <v>6800.87</v>
      </c>
      <c r="Z244" s="18">
        <v>0</v>
      </c>
      <c r="AA244" s="18">
        <v>0</v>
      </c>
      <c r="AB244" s="18">
        <v>0</v>
      </c>
      <c r="AC244" s="18">
        <v>1088.1400000000001</v>
      </c>
      <c r="AD244" s="18">
        <v>0</v>
      </c>
      <c r="AE244" s="18">
        <v>0</v>
      </c>
      <c r="AF244" s="18">
        <v>0</v>
      </c>
      <c r="AG244" s="18">
        <v>0</v>
      </c>
      <c r="AH244" s="18">
        <v>0</v>
      </c>
      <c r="AI244" s="18">
        <v>7889.01</v>
      </c>
    </row>
    <row r="245" spans="1:35" x14ac:dyDescent="0.2">
      <c r="A245" s="13" t="s">
        <v>2176</v>
      </c>
      <c r="B245" s="13" t="s">
        <v>38</v>
      </c>
      <c r="C245" s="14" t="s">
        <v>43</v>
      </c>
      <c r="D245" s="13" t="s">
        <v>38</v>
      </c>
      <c r="E245" s="13" t="s">
        <v>38</v>
      </c>
      <c r="F245" s="19" t="s">
        <v>2177</v>
      </c>
      <c r="G245" s="13" t="s">
        <v>38</v>
      </c>
      <c r="H245" s="20">
        <v>45425</v>
      </c>
      <c r="I245" s="13" t="str">
        <f>TEXT(MONTH(H245),"00")&amp;"-"&amp;YEAR(H245)</f>
        <v>05-2024</v>
      </c>
      <c r="J245" s="19">
        <f>YEAR(H245)</f>
        <v>2024</v>
      </c>
      <c r="K245" s="227" t="s">
        <v>2474</v>
      </c>
      <c r="L245" s="13" t="s">
        <v>475</v>
      </c>
      <c r="M245" s="13" t="s">
        <v>5468</v>
      </c>
      <c r="N245" s="13" t="s">
        <v>35</v>
      </c>
      <c r="O245" s="13" t="s">
        <v>36</v>
      </c>
      <c r="P245" s="13" t="s">
        <v>38</v>
      </c>
      <c r="Q245" s="19" t="s">
        <v>56</v>
      </c>
      <c r="R245" s="13" t="s">
        <v>38</v>
      </c>
      <c r="S245" s="13" t="s">
        <v>1190</v>
      </c>
      <c r="T245" s="15">
        <v>16.866</v>
      </c>
      <c r="U245" s="228" t="s">
        <v>3785</v>
      </c>
      <c r="V245" s="19" t="s">
        <v>480</v>
      </c>
      <c r="W245" s="16">
        <v>15.99</v>
      </c>
      <c r="X245" s="17">
        <f>ROUND(W245*T245,2)</f>
        <v>269.69</v>
      </c>
      <c r="Y245" s="18">
        <f>X245</f>
        <v>269.69</v>
      </c>
      <c r="Z245" s="18">
        <v>0</v>
      </c>
      <c r="AA245" s="18">
        <v>0</v>
      </c>
      <c r="AB245" s="18">
        <v>0</v>
      </c>
      <c r="AC245" s="18">
        <f>ROUND(Y245*0.16,2)</f>
        <v>43.15</v>
      </c>
      <c r="AD245" s="18">
        <v>0</v>
      </c>
      <c r="AE245" s="18">
        <v>0</v>
      </c>
      <c r="AF245" s="18">
        <v>0</v>
      </c>
      <c r="AG245" s="18">
        <v>0</v>
      </c>
      <c r="AH245" s="18">
        <v>0</v>
      </c>
      <c r="AI245" s="18">
        <f>Y245-AA245+AB245+AC245+AD245-AE245-AF245+AG245-AH245</f>
        <v>312.83999999999997</v>
      </c>
    </row>
    <row r="246" spans="1:35" x14ac:dyDescent="0.2">
      <c r="A246" s="13" t="s">
        <v>2596</v>
      </c>
      <c r="B246" s="13" t="s">
        <v>108</v>
      </c>
      <c r="C246" s="14" t="s">
        <v>43</v>
      </c>
      <c r="D246" s="13" t="s">
        <v>60</v>
      </c>
      <c r="E246" s="13" t="s">
        <v>2597</v>
      </c>
      <c r="F246" s="13" t="s">
        <v>2598</v>
      </c>
      <c r="G246" s="13" t="s">
        <v>2599</v>
      </c>
      <c r="H246" s="13" t="s">
        <v>2600</v>
      </c>
      <c r="I246" s="13" t="str">
        <f t="shared" ref="I246:I277" si="24">MID(H246,6,2)&amp;"-"&amp;LEFT(H246,4)</f>
        <v>06-2024</v>
      </c>
      <c r="J246" s="13" t="str">
        <f t="shared" ref="J246:J277" si="25">LEFT(H246,4)</f>
        <v>2024</v>
      </c>
      <c r="K246" s="227" t="s">
        <v>2475</v>
      </c>
      <c r="L246" s="13" t="s">
        <v>2918</v>
      </c>
      <c r="M246" s="13" t="s">
        <v>2919</v>
      </c>
      <c r="N246" s="13" t="s">
        <v>35</v>
      </c>
      <c r="O246" s="13" t="s">
        <v>36</v>
      </c>
      <c r="P246" s="13" t="s">
        <v>44</v>
      </c>
      <c r="Q246" s="13" t="s">
        <v>58</v>
      </c>
      <c r="R246" s="13" t="s">
        <v>45</v>
      </c>
      <c r="S246" s="13" t="s">
        <v>39</v>
      </c>
      <c r="T246" s="15">
        <v>1</v>
      </c>
      <c r="U246" s="228" t="s">
        <v>3784</v>
      </c>
      <c r="V246" s="13" t="s">
        <v>2920</v>
      </c>
      <c r="W246" s="16" t="s">
        <v>2921</v>
      </c>
      <c r="X246" s="17">
        <v>223.28</v>
      </c>
      <c r="Y246" s="18">
        <v>223.28</v>
      </c>
      <c r="Z246" s="18">
        <v>0</v>
      </c>
      <c r="AA246" s="18">
        <v>0</v>
      </c>
      <c r="AB246" s="18">
        <v>0</v>
      </c>
      <c r="AC246" s="18">
        <v>35.72</v>
      </c>
      <c r="AD246" s="18">
        <v>0</v>
      </c>
      <c r="AE246" s="18">
        <v>0</v>
      </c>
      <c r="AF246" s="18">
        <v>0</v>
      </c>
      <c r="AG246" s="18">
        <v>0</v>
      </c>
      <c r="AH246" s="18">
        <v>0</v>
      </c>
      <c r="AI246" s="18">
        <v>259</v>
      </c>
    </row>
    <row r="247" spans="1:35" x14ac:dyDescent="0.2">
      <c r="A247" s="13" t="s">
        <v>2601</v>
      </c>
      <c r="B247" s="13" t="s">
        <v>108</v>
      </c>
      <c r="C247" s="14" t="s">
        <v>43</v>
      </c>
      <c r="D247" s="13" t="s">
        <v>60</v>
      </c>
      <c r="E247" s="13" t="s">
        <v>2602</v>
      </c>
      <c r="F247" s="13" t="s">
        <v>2603</v>
      </c>
      <c r="G247" s="13" t="s">
        <v>2604</v>
      </c>
      <c r="H247" s="13" t="s">
        <v>2605</v>
      </c>
      <c r="I247" s="13" t="str">
        <f t="shared" si="24"/>
        <v>06-2024</v>
      </c>
      <c r="J247" s="13" t="str">
        <f t="shared" si="25"/>
        <v>2024</v>
      </c>
      <c r="K247" s="227" t="s">
        <v>2475</v>
      </c>
      <c r="L247" s="13" t="s">
        <v>2918</v>
      </c>
      <c r="M247" s="13" t="s">
        <v>2919</v>
      </c>
      <c r="N247" s="13" t="s">
        <v>35</v>
      </c>
      <c r="O247" s="13" t="s">
        <v>36</v>
      </c>
      <c r="P247" s="13" t="s">
        <v>44</v>
      </c>
      <c r="Q247" s="13" t="s">
        <v>46</v>
      </c>
      <c r="R247" s="13" t="s">
        <v>45</v>
      </c>
      <c r="S247" s="13" t="s">
        <v>39</v>
      </c>
      <c r="T247" s="15">
        <v>1</v>
      </c>
      <c r="U247" s="228" t="s">
        <v>3784</v>
      </c>
      <c r="V247" s="13" t="s">
        <v>2922</v>
      </c>
      <c r="W247" s="16" t="s">
        <v>2923</v>
      </c>
      <c r="X247" s="17">
        <v>161.21</v>
      </c>
      <c r="Y247" s="18">
        <v>161.21</v>
      </c>
      <c r="Z247" s="18">
        <v>0</v>
      </c>
      <c r="AA247" s="18">
        <v>0</v>
      </c>
      <c r="AB247" s="18">
        <v>0</v>
      </c>
      <c r="AC247" s="18">
        <v>25.79</v>
      </c>
      <c r="AD247" s="18">
        <v>0</v>
      </c>
      <c r="AE247" s="18">
        <v>0</v>
      </c>
      <c r="AF247" s="18">
        <v>0</v>
      </c>
      <c r="AG247" s="18">
        <v>0</v>
      </c>
      <c r="AH247" s="18">
        <v>0</v>
      </c>
      <c r="AI247" s="18">
        <v>187</v>
      </c>
    </row>
    <row r="248" spans="1:35" x14ac:dyDescent="0.2">
      <c r="A248" s="13" t="s">
        <v>2606</v>
      </c>
      <c r="B248" s="13" t="s">
        <v>108</v>
      </c>
      <c r="C248" s="14" t="s">
        <v>43</v>
      </c>
      <c r="D248" s="13" t="s">
        <v>86</v>
      </c>
      <c r="E248" s="13" t="s">
        <v>2607</v>
      </c>
      <c r="F248" s="13" t="s">
        <v>2608</v>
      </c>
      <c r="G248" s="13" t="s">
        <v>2609</v>
      </c>
      <c r="H248" s="13" t="s">
        <v>2610</v>
      </c>
      <c r="I248" s="13" t="str">
        <f t="shared" si="24"/>
        <v>06-2024</v>
      </c>
      <c r="J248" s="13" t="str">
        <f t="shared" si="25"/>
        <v>2024</v>
      </c>
      <c r="K248" s="227" t="s">
        <v>2474</v>
      </c>
      <c r="L248" s="13" t="s">
        <v>57</v>
      </c>
      <c r="M248" s="13" t="s">
        <v>135</v>
      </c>
      <c r="N248" s="13" t="s">
        <v>35</v>
      </c>
      <c r="O248" s="13" t="s">
        <v>36</v>
      </c>
      <c r="P248" s="13" t="s">
        <v>44</v>
      </c>
      <c r="Q248" s="13" t="s">
        <v>56</v>
      </c>
      <c r="R248" s="13" t="s">
        <v>61</v>
      </c>
      <c r="S248" s="13" t="s">
        <v>39</v>
      </c>
      <c r="T248" s="15">
        <v>1</v>
      </c>
      <c r="U248" s="228" t="s">
        <v>3786</v>
      </c>
      <c r="V248" s="13" t="s">
        <v>2924</v>
      </c>
      <c r="W248" s="16" t="s">
        <v>2925</v>
      </c>
      <c r="X248" s="17">
        <v>420</v>
      </c>
      <c r="Y248" s="18">
        <v>420</v>
      </c>
      <c r="Z248" s="18">
        <v>0</v>
      </c>
      <c r="AA248" s="18">
        <v>0</v>
      </c>
      <c r="AB248" s="18">
        <v>0</v>
      </c>
      <c r="AC248" s="18">
        <v>67.2</v>
      </c>
      <c r="AD248" s="18">
        <v>0</v>
      </c>
      <c r="AE248" s="18">
        <v>0</v>
      </c>
      <c r="AF248" s="18">
        <v>0</v>
      </c>
      <c r="AG248" s="18">
        <v>0</v>
      </c>
      <c r="AH248" s="18">
        <v>0</v>
      </c>
      <c r="AI248" s="18">
        <v>487.2</v>
      </c>
    </row>
    <row r="249" spans="1:35" x14ac:dyDescent="0.2">
      <c r="A249" s="13" t="s">
        <v>2611</v>
      </c>
      <c r="B249" s="13" t="s">
        <v>108</v>
      </c>
      <c r="C249" s="14" t="s">
        <v>43</v>
      </c>
      <c r="D249" s="13" t="s">
        <v>34</v>
      </c>
      <c r="E249" s="13" t="s">
        <v>34</v>
      </c>
      <c r="F249" s="13" t="s">
        <v>2612</v>
      </c>
      <c r="G249" s="13" t="s">
        <v>2613</v>
      </c>
      <c r="H249" s="13" t="s">
        <v>2614</v>
      </c>
      <c r="I249" s="13" t="str">
        <f t="shared" si="24"/>
        <v>06-2024</v>
      </c>
      <c r="J249" s="13" t="str">
        <f t="shared" si="25"/>
        <v>2024</v>
      </c>
      <c r="K249" s="227" t="s">
        <v>2475</v>
      </c>
      <c r="L249" s="13" t="s">
        <v>2926</v>
      </c>
      <c r="M249" s="13" t="s">
        <v>2927</v>
      </c>
      <c r="N249" s="13" t="s">
        <v>35</v>
      </c>
      <c r="O249" s="13" t="s">
        <v>36</v>
      </c>
      <c r="P249" s="13" t="s">
        <v>44</v>
      </c>
      <c r="Q249" s="13" t="s">
        <v>58</v>
      </c>
      <c r="R249" s="13" t="s">
        <v>45</v>
      </c>
      <c r="S249" s="13" t="s">
        <v>39</v>
      </c>
      <c r="T249" s="15">
        <v>1</v>
      </c>
      <c r="U249" s="228" t="s">
        <v>3785</v>
      </c>
      <c r="V249" s="13" t="s">
        <v>2928</v>
      </c>
      <c r="W249" s="16" t="s">
        <v>2929</v>
      </c>
      <c r="X249" s="17">
        <v>387.93</v>
      </c>
      <c r="Y249" s="18">
        <v>387.93</v>
      </c>
      <c r="Z249" s="18">
        <v>0</v>
      </c>
      <c r="AA249" s="18">
        <v>0</v>
      </c>
      <c r="AB249" s="18">
        <v>0</v>
      </c>
      <c r="AC249" s="18">
        <v>62.07</v>
      </c>
      <c r="AD249" s="18">
        <v>0</v>
      </c>
      <c r="AE249" s="18">
        <v>0</v>
      </c>
      <c r="AF249" s="18">
        <v>0</v>
      </c>
      <c r="AG249" s="18">
        <v>0</v>
      </c>
      <c r="AH249" s="18">
        <v>0</v>
      </c>
      <c r="AI249" s="18">
        <v>450</v>
      </c>
    </row>
    <row r="250" spans="1:35" x14ac:dyDescent="0.2">
      <c r="A250" s="13" t="s">
        <v>2615</v>
      </c>
      <c r="B250" s="13" t="s">
        <v>108</v>
      </c>
      <c r="C250" s="14" t="s">
        <v>43</v>
      </c>
      <c r="D250" s="13" t="s">
        <v>2616</v>
      </c>
      <c r="E250" s="13" t="s">
        <v>48</v>
      </c>
      <c r="F250" s="13" t="s">
        <v>2617</v>
      </c>
      <c r="G250" s="13" t="s">
        <v>2618</v>
      </c>
      <c r="H250" s="13" t="s">
        <v>2619</v>
      </c>
      <c r="I250" s="13" t="str">
        <f t="shared" si="24"/>
        <v>06-2024</v>
      </c>
      <c r="J250" s="13" t="str">
        <f t="shared" si="25"/>
        <v>2024</v>
      </c>
      <c r="K250" s="227" t="s">
        <v>2474</v>
      </c>
      <c r="L250" s="13" t="s">
        <v>49</v>
      </c>
      <c r="M250" s="13" t="s">
        <v>124</v>
      </c>
      <c r="N250" s="13" t="s">
        <v>35</v>
      </c>
      <c r="O250" s="13" t="s">
        <v>36</v>
      </c>
      <c r="P250" s="13" t="s">
        <v>44</v>
      </c>
      <c r="Q250" s="13" t="s">
        <v>37</v>
      </c>
      <c r="R250" s="13" t="s">
        <v>45</v>
      </c>
      <c r="S250" s="13" t="s">
        <v>39</v>
      </c>
      <c r="T250" s="15">
        <v>1</v>
      </c>
      <c r="U250" s="228" t="s">
        <v>3785</v>
      </c>
      <c r="V250" s="13" t="s">
        <v>82</v>
      </c>
      <c r="W250" s="16" t="s">
        <v>2930</v>
      </c>
      <c r="X250" s="17">
        <v>221.05</v>
      </c>
      <c r="Y250" s="18">
        <v>221.05</v>
      </c>
      <c r="Z250" s="18">
        <v>0</v>
      </c>
      <c r="AA250" s="18">
        <v>0</v>
      </c>
      <c r="AB250" s="18">
        <v>0</v>
      </c>
      <c r="AC250" s="18">
        <v>35.369999999999997</v>
      </c>
      <c r="AD250" s="18">
        <v>0</v>
      </c>
      <c r="AE250" s="18">
        <v>0</v>
      </c>
      <c r="AF250" s="18">
        <v>0</v>
      </c>
      <c r="AG250" s="18">
        <v>0</v>
      </c>
      <c r="AH250" s="18">
        <v>0</v>
      </c>
      <c r="AI250" s="18">
        <v>256.42</v>
      </c>
    </row>
    <row r="251" spans="1:35" x14ac:dyDescent="0.2">
      <c r="A251" s="13" t="s">
        <v>2620</v>
      </c>
      <c r="B251" s="13" t="s">
        <v>108</v>
      </c>
      <c r="C251" s="14" t="s">
        <v>43</v>
      </c>
      <c r="D251" s="13" t="s">
        <v>2621</v>
      </c>
      <c r="E251" s="13" t="s">
        <v>2622</v>
      </c>
      <c r="F251" s="13" t="s">
        <v>2623</v>
      </c>
      <c r="G251" s="13" t="s">
        <v>2624</v>
      </c>
      <c r="H251" s="13" t="s">
        <v>2625</v>
      </c>
      <c r="I251" s="13" t="str">
        <f t="shared" si="24"/>
        <v>06-2024</v>
      </c>
      <c r="J251" s="13" t="str">
        <f t="shared" si="25"/>
        <v>2024</v>
      </c>
      <c r="K251" s="227" t="s">
        <v>2474</v>
      </c>
      <c r="L251" s="13" t="s">
        <v>2931</v>
      </c>
      <c r="M251" s="13" t="s">
        <v>2932</v>
      </c>
      <c r="N251" s="13" t="s">
        <v>35</v>
      </c>
      <c r="O251" s="13" t="s">
        <v>36</v>
      </c>
      <c r="P251" s="13" t="s">
        <v>44</v>
      </c>
      <c r="Q251" s="13" t="s">
        <v>56</v>
      </c>
      <c r="R251" s="13" t="s">
        <v>45</v>
      </c>
      <c r="S251" s="13" t="s">
        <v>39</v>
      </c>
      <c r="T251" s="15">
        <v>1</v>
      </c>
      <c r="U251" s="228" t="s">
        <v>3785</v>
      </c>
      <c r="V251" s="13" t="s">
        <v>2933</v>
      </c>
      <c r="W251" s="16" t="s">
        <v>2934</v>
      </c>
      <c r="X251" s="17">
        <v>182.58</v>
      </c>
      <c r="Y251" s="18">
        <v>182.58</v>
      </c>
      <c r="Z251" s="18">
        <v>0</v>
      </c>
      <c r="AA251" s="18">
        <v>0</v>
      </c>
      <c r="AB251" s="18">
        <v>0</v>
      </c>
      <c r="AC251" s="18">
        <v>29.22</v>
      </c>
      <c r="AD251" s="18">
        <v>0</v>
      </c>
      <c r="AE251" s="18">
        <v>0</v>
      </c>
      <c r="AF251" s="18">
        <v>0</v>
      </c>
      <c r="AG251" s="18">
        <v>0</v>
      </c>
      <c r="AH251" s="18">
        <v>0</v>
      </c>
      <c r="AI251" s="18">
        <v>211.8</v>
      </c>
    </row>
    <row r="252" spans="1:35" x14ac:dyDescent="0.2">
      <c r="A252" s="13" t="s">
        <v>2626</v>
      </c>
      <c r="B252" s="13" t="s">
        <v>108</v>
      </c>
      <c r="C252" s="14" t="s">
        <v>43</v>
      </c>
      <c r="D252" s="13" t="s">
        <v>83</v>
      </c>
      <c r="E252" s="13" t="s">
        <v>2627</v>
      </c>
      <c r="F252" s="13" t="s">
        <v>2628</v>
      </c>
      <c r="G252" s="13" t="s">
        <v>2629</v>
      </c>
      <c r="H252" s="13" t="s">
        <v>2630</v>
      </c>
      <c r="I252" s="13" t="str">
        <f t="shared" si="24"/>
        <v>06-2024</v>
      </c>
      <c r="J252" s="13" t="str">
        <f t="shared" si="25"/>
        <v>2024</v>
      </c>
      <c r="K252" s="227" t="s">
        <v>2474</v>
      </c>
      <c r="L252" s="13" t="s">
        <v>2935</v>
      </c>
      <c r="M252" s="13" t="s">
        <v>2936</v>
      </c>
      <c r="N252" s="13" t="s">
        <v>35</v>
      </c>
      <c r="O252" s="13" t="s">
        <v>36</v>
      </c>
      <c r="P252" s="13" t="s">
        <v>44</v>
      </c>
      <c r="Q252" s="13" t="s">
        <v>56</v>
      </c>
      <c r="R252" s="13" t="s">
        <v>61</v>
      </c>
      <c r="S252" s="13" t="s">
        <v>39</v>
      </c>
      <c r="T252" s="15">
        <v>1</v>
      </c>
      <c r="U252" s="228" t="s">
        <v>3786</v>
      </c>
      <c r="V252" s="13" t="s">
        <v>2937</v>
      </c>
      <c r="W252" s="16" t="s">
        <v>2938</v>
      </c>
      <c r="X252" s="17">
        <v>6632.84</v>
      </c>
      <c r="Y252" s="18">
        <v>6632.84</v>
      </c>
      <c r="Z252" s="18">
        <v>0</v>
      </c>
      <c r="AA252" s="18">
        <v>0</v>
      </c>
      <c r="AB252" s="18">
        <v>0</v>
      </c>
      <c r="AC252" s="18">
        <v>1061.25</v>
      </c>
      <c r="AD252" s="18">
        <v>0</v>
      </c>
      <c r="AE252" s="18">
        <v>0</v>
      </c>
      <c r="AF252" s="18">
        <v>0</v>
      </c>
      <c r="AG252" s="18">
        <v>0</v>
      </c>
      <c r="AH252" s="18">
        <v>0</v>
      </c>
      <c r="AI252" s="18">
        <v>7694.09</v>
      </c>
    </row>
    <row r="253" spans="1:35" x14ac:dyDescent="0.2">
      <c r="A253" s="13" t="s">
        <v>2631</v>
      </c>
      <c r="B253" s="13" t="s">
        <v>108</v>
      </c>
      <c r="C253" s="14" t="s">
        <v>43</v>
      </c>
      <c r="D253" s="13" t="s">
        <v>2632</v>
      </c>
      <c r="E253" s="13" t="s">
        <v>2633</v>
      </c>
      <c r="F253" s="13" t="s">
        <v>2634</v>
      </c>
      <c r="G253" s="13" t="s">
        <v>2635</v>
      </c>
      <c r="H253" s="13" t="s">
        <v>2636</v>
      </c>
      <c r="I253" s="13" t="str">
        <f t="shared" si="24"/>
        <v>06-2024</v>
      </c>
      <c r="J253" s="13" t="str">
        <f t="shared" si="25"/>
        <v>2024</v>
      </c>
      <c r="K253" s="227" t="s">
        <v>2474</v>
      </c>
      <c r="L253" s="13" t="s">
        <v>2939</v>
      </c>
      <c r="M253" s="13" t="s">
        <v>2940</v>
      </c>
      <c r="N253" s="13" t="s">
        <v>35</v>
      </c>
      <c r="O253" s="13" t="s">
        <v>36</v>
      </c>
      <c r="P253" s="13" t="s">
        <v>44</v>
      </c>
      <c r="Q253" s="13" t="s">
        <v>56</v>
      </c>
      <c r="R253" s="13" t="s">
        <v>45</v>
      </c>
      <c r="S253" s="13" t="s">
        <v>39</v>
      </c>
      <c r="T253" s="15">
        <v>1</v>
      </c>
      <c r="U253" s="228" t="s">
        <v>3785</v>
      </c>
      <c r="V253" s="13" t="s">
        <v>2941</v>
      </c>
      <c r="W253" s="16" t="s">
        <v>2942</v>
      </c>
      <c r="X253" s="17">
        <v>2420.69</v>
      </c>
      <c r="Y253" s="18">
        <v>2420.69</v>
      </c>
      <c r="Z253" s="18">
        <v>0</v>
      </c>
      <c r="AA253" s="18">
        <v>0</v>
      </c>
      <c r="AB253" s="18">
        <v>0</v>
      </c>
      <c r="AC253" s="18">
        <v>387.31</v>
      </c>
      <c r="AD253" s="18">
        <v>0</v>
      </c>
      <c r="AE253" s="18">
        <v>0</v>
      </c>
      <c r="AF253" s="18">
        <v>0</v>
      </c>
      <c r="AG253" s="18">
        <v>0</v>
      </c>
      <c r="AH253" s="18">
        <v>0</v>
      </c>
      <c r="AI253" s="18">
        <v>2808</v>
      </c>
    </row>
    <row r="254" spans="1:35" x14ac:dyDescent="0.2">
      <c r="A254" s="13" t="s">
        <v>2637</v>
      </c>
      <c r="B254" s="13" t="s">
        <v>108</v>
      </c>
      <c r="C254" s="14" t="s">
        <v>43</v>
      </c>
      <c r="D254" s="13" t="s">
        <v>54</v>
      </c>
      <c r="E254" s="13" t="s">
        <v>2638</v>
      </c>
      <c r="F254" s="13" t="s">
        <v>2639</v>
      </c>
      <c r="G254" s="13" t="s">
        <v>2640</v>
      </c>
      <c r="H254" s="13" t="s">
        <v>2641</v>
      </c>
      <c r="I254" s="13" t="str">
        <f t="shared" si="24"/>
        <v>06-2024</v>
      </c>
      <c r="J254" s="13" t="str">
        <f t="shared" si="25"/>
        <v>2024</v>
      </c>
      <c r="K254" s="227" t="s">
        <v>2474</v>
      </c>
      <c r="L254" s="13" t="s">
        <v>55</v>
      </c>
      <c r="M254" s="13" t="s">
        <v>146</v>
      </c>
      <c r="N254" s="13" t="s">
        <v>35</v>
      </c>
      <c r="O254" s="13" t="s">
        <v>36</v>
      </c>
      <c r="P254" s="13" t="s">
        <v>44</v>
      </c>
      <c r="Q254" s="13" t="s">
        <v>56</v>
      </c>
      <c r="R254" s="13" t="s">
        <v>45</v>
      </c>
      <c r="S254" s="13" t="s">
        <v>39</v>
      </c>
      <c r="T254" s="15">
        <v>1</v>
      </c>
      <c r="U254" s="228" t="s">
        <v>3785</v>
      </c>
      <c r="V254" s="13" t="s">
        <v>2943</v>
      </c>
      <c r="W254" s="16" t="s">
        <v>2944</v>
      </c>
      <c r="X254" s="17">
        <v>429.31</v>
      </c>
      <c r="Y254" s="18">
        <v>368.97</v>
      </c>
      <c r="Z254" s="18">
        <v>0</v>
      </c>
      <c r="AA254" s="18">
        <v>0</v>
      </c>
      <c r="AB254" s="74">
        <v>0</v>
      </c>
      <c r="AC254" s="18">
        <v>59.03</v>
      </c>
      <c r="AD254" s="18">
        <v>0</v>
      </c>
      <c r="AE254" s="18">
        <v>0</v>
      </c>
      <c r="AF254" s="18">
        <v>0</v>
      </c>
      <c r="AG254" s="18">
        <v>0</v>
      </c>
      <c r="AH254" s="18">
        <v>0</v>
      </c>
      <c r="AI254" s="18">
        <v>428</v>
      </c>
    </row>
    <row r="255" spans="1:35" x14ac:dyDescent="0.2">
      <c r="A255" s="13" t="s">
        <v>2642</v>
      </c>
      <c r="B255" s="13" t="s">
        <v>108</v>
      </c>
      <c r="C255" s="14" t="s">
        <v>43</v>
      </c>
      <c r="D255" s="13" t="s">
        <v>1723</v>
      </c>
      <c r="E255" s="13" t="s">
        <v>2643</v>
      </c>
      <c r="F255" s="13" t="s">
        <v>2644</v>
      </c>
      <c r="G255" s="13" t="s">
        <v>2645</v>
      </c>
      <c r="H255" s="13" t="s">
        <v>2646</v>
      </c>
      <c r="I255" s="13" t="str">
        <f t="shared" si="24"/>
        <v>06-2024</v>
      </c>
      <c r="J255" s="13" t="str">
        <f t="shared" si="25"/>
        <v>2024</v>
      </c>
      <c r="K255" s="227" t="s">
        <v>2474</v>
      </c>
      <c r="L255" s="13" t="s">
        <v>1727</v>
      </c>
      <c r="M255" s="13" t="s">
        <v>1728</v>
      </c>
      <c r="N255" s="13" t="s">
        <v>35</v>
      </c>
      <c r="O255" s="13" t="s">
        <v>36</v>
      </c>
      <c r="P255" s="13" t="s">
        <v>44</v>
      </c>
      <c r="Q255" s="13" t="s">
        <v>37</v>
      </c>
      <c r="R255" s="13" t="s">
        <v>45</v>
      </c>
      <c r="S255" s="13" t="s">
        <v>39</v>
      </c>
      <c r="T255" s="15">
        <v>1</v>
      </c>
      <c r="U255" s="228" t="s">
        <v>3785</v>
      </c>
      <c r="V255" s="13" t="s">
        <v>2945</v>
      </c>
      <c r="W255" s="16" t="s">
        <v>1730</v>
      </c>
      <c r="X255" s="17">
        <v>168.97</v>
      </c>
      <c r="Y255" s="18">
        <v>168.97</v>
      </c>
      <c r="Z255" s="18">
        <v>0</v>
      </c>
      <c r="AA255" s="18">
        <v>0</v>
      </c>
      <c r="AB255" s="18">
        <v>0</v>
      </c>
      <c r="AC255" s="18">
        <v>27.03</v>
      </c>
      <c r="AD255" s="18">
        <v>0</v>
      </c>
      <c r="AE255" s="18">
        <v>0</v>
      </c>
      <c r="AF255" s="18">
        <v>0</v>
      </c>
      <c r="AG255" s="18">
        <v>0</v>
      </c>
      <c r="AH255" s="18">
        <v>0</v>
      </c>
      <c r="AI255" s="18">
        <v>196</v>
      </c>
    </row>
    <row r="256" spans="1:35" x14ac:dyDescent="0.2">
      <c r="A256" s="13" t="s">
        <v>2647</v>
      </c>
      <c r="B256" s="13" t="s">
        <v>108</v>
      </c>
      <c r="C256" s="14" t="s">
        <v>43</v>
      </c>
      <c r="D256" s="13" t="s">
        <v>1723</v>
      </c>
      <c r="E256" s="13" t="s">
        <v>2648</v>
      </c>
      <c r="F256" s="13" t="s">
        <v>2649</v>
      </c>
      <c r="G256" s="13" t="s">
        <v>2650</v>
      </c>
      <c r="H256" s="13" t="s">
        <v>2651</v>
      </c>
      <c r="I256" s="13" t="str">
        <f t="shared" si="24"/>
        <v>06-2024</v>
      </c>
      <c r="J256" s="13" t="str">
        <f t="shared" si="25"/>
        <v>2024</v>
      </c>
      <c r="K256" s="227" t="s">
        <v>2474</v>
      </c>
      <c r="L256" s="13" t="s">
        <v>1727</v>
      </c>
      <c r="M256" s="13" t="s">
        <v>1728</v>
      </c>
      <c r="N256" s="13" t="s">
        <v>35</v>
      </c>
      <c r="O256" s="13" t="s">
        <v>36</v>
      </c>
      <c r="P256" s="13" t="s">
        <v>44</v>
      </c>
      <c r="Q256" s="13" t="s">
        <v>37</v>
      </c>
      <c r="R256" s="13" t="s">
        <v>45</v>
      </c>
      <c r="S256" s="13" t="s">
        <v>39</v>
      </c>
      <c r="T256" s="15">
        <v>1</v>
      </c>
      <c r="U256" s="228" t="s">
        <v>3785</v>
      </c>
      <c r="V256" s="13" t="s">
        <v>2946</v>
      </c>
      <c r="W256" s="16" t="s">
        <v>2947</v>
      </c>
      <c r="X256" s="17">
        <v>234.49</v>
      </c>
      <c r="Y256" s="18">
        <v>234.49</v>
      </c>
      <c r="Z256" s="18">
        <v>0</v>
      </c>
      <c r="AA256" s="18">
        <v>0</v>
      </c>
      <c r="AB256" s="18">
        <v>0</v>
      </c>
      <c r="AC256" s="18">
        <v>37.51</v>
      </c>
      <c r="AD256" s="18">
        <v>0</v>
      </c>
      <c r="AE256" s="18">
        <v>0</v>
      </c>
      <c r="AF256" s="18">
        <v>0</v>
      </c>
      <c r="AG256" s="18">
        <v>0</v>
      </c>
      <c r="AH256" s="18">
        <v>0</v>
      </c>
      <c r="AI256" s="18">
        <v>272</v>
      </c>
    </row>
    <row r="257" spans="1:35" x14ac:dyDescent="0.2">
      <c r="A257" s="13" t="s">
        <v>2652</v>
      </c>
      <c r="B257" s="13" t="s">
        <v>108</v>
      </c>
      <c r="C257" s="14" t="s">
        <v>43</v>
      </c>
      <c r="D257" s="13" t="s">
        <v>1723</v>
      </c>
      <c r="E257" s="13" t="s">
        <v>2653</v>
      </c>
      <c r="F257" s="13" t="s">
        <v>2654</v>
      </c>
      <c r="G257" s="13" t="s">
        <v>2655</v>
      </c>
      <c r="H257" s="13" t="s">
        <v>2656</v>
      </c>
      <c r="I257" s="13" t="str">
        <f t="shared" si="24"/>
        <v>06-2024</v>
      </c>
      <c r="J257" s="13" t="str">
        <f t="shared" si="25"/>
        <v>2024</v>
      </c>
      <c r="K257" s="227" t="s">
        <v>2474</v>
      </c>
      <c r="L257" s="13" t="s">
        <v>1727</v>
      </c>
      <c r="M257" s="13" t="s">
        <v>1728</v>
      </c>
      <c r="N257" s="13" t="s">
        <v>35</v>
      </c>
      <c r="O257" s="13" t="s">
        <v>36</v>
      </c>
      <c r="P257" s="13" t="s">
        <v>44</v>
      </c>
      <c r="Q257" s="13" t="s">
        <v>37</v>
      </c>
      <c r="R257" s="13" t="s">
        <v>45</v>
      </c>
      <c r="S257" s="13" t="s">
        <v>39</v>
      </c>
      <c r="T257" s="15">
        <v>1</v>
      </c>
      <c r="U257" s="228" t="s">
        <v>3785</v>
      </c>
      <c r="V257" s="13" t="s">
        <v>2948</v>
      </c>
      <c r="W257" s="16" t="s">
        <v>1730</v>
      </c>
      <c r="X257" s="17">
        <v>168.97</v>
      </c>
      <c r="Y257" s="18">
        <v>168.97</v>
      </c>
      <c r="Z257" s="18">
        <v>0</v>
      </c>
      <c r="AA257" s="18">
        <v>0</v>
      </c>
      <c r="AB257" s="18">
        <v>0</v>
      </c>
      <c r="AC257" s="18">
        <v>27.03</v>
      </c>
      <c r="AD257" s="18">
        <v>0</v>
      </c>
      <c r="AE257" s="18">
        <v>0</v>
      </c>
      <c r="AF257" s="18">
        <v>0</v>
      </c>
      <c r="AG257" s="18">
        <v>0</v>
      </c>
      <c r="AH257" s="18">
        <v>0</v>
      </c>
      <c r="AI257" s="18">
        <v>196</v>
      </c>
    </row>
    <row r="258" spans="1:35" x14ac:dyDescent="0.2">
      <c r="A258" s="13" t="s">
        <v>2657</v>
      </c>
      <c r="B258" s="13" t="s">
        <v>108</v>
      </c>
      <c r="C258" s="14" t="s">
        <v>43</v>
      </c>
      <c r="D258" s="13" t="s">
        <v>129</v>
      </c>
      <c r="E258" s="13" t="s">
        <v>2658</v>
      </c>
      <c r="F258" s="13" t="s">
        <v>2659</v>
      </c>
      <c r="G258" s="13" t="s">
        <v>2660</v>
      </c>
      <c r="H258" s="13" t="s">
        <v>2661</v>
      </c>
      <c r="I258" s="13" t="str">
        <f t="shared" si="24"/>
        <v>06-2024</v>
      </c>
      <c r="J258" s="13" t="str">
        <f t="shared" si="25"/>
        <v>2024</v>
      </c>
      <c r="K258" s="227" t="s">
        <v>2474</v>
      </c>
      <c r="L258" s="13" t="s">
        <v>91</v>
      </c>
      <c r="M258" s="13" t="s">
        <v>130</v>
      </c>
      <c r="N258" s="13" t="s">
        <v>35</v>
      </c>
      <c r="O258" s="13" t="s">
        <v>36</v>
      </c>
      <c r="P258" s="13" t="s">
        <v>44</v>
      </c>
      <c r="Q258" s="13" t="s">
        <v>46</v>
      </c>
      <c r="R258" s="13" t="s">
        <v>45</v>
      </c>
      <c r="S258" s="13" t="s">
        <v>39</v>
      </c>
      <c r="T258" s="15">
        <v>1</v>
      </c>
      <c r="U258" s="228" t="s">
        <v>3785</v>
      </c>
      <c r="V258" s="13" t="s">
        <v>131</v>
      </c>
      <c r="W258" s="16" t="s">
        <v>2949</v>
      </c>
      <c r="X258" s="17">
        <v>125</v>
      </c>
      <c r="Y258" s="18">
        <v>125</v>
      </c>
      <c r="Z258" s="18">
        <v>0</v>
      </c>
      <c r="AA258" s="18">
        <v>0</v>
      </c>
      <c r="AB258" s="18">
        <v>0</v>
      </c>
      <c r="AC258" s="18">
        <v>20</v>
      </c>
      <c r="AD258" s="18">
        <v>0</v>
      </c>
      <c r="AE258" s="18">
        <v>0</v>
      </c>
      <c r="AF258" s="18">
        <v>0</v>
      </c>
      <c r="AG258" s="18">
        <v>0</v>
      </c>
      <c r="AH258" s="18">
        <v>0</v>
      </c>
      <c r="AI258" s="18">
        <v>145</v>
      </c>
    </row>
    <row r="259" spans="1:35" x14ac:dyDescent="0.2">
      <c r="A259" s="13" t="s">
        <v>2662</v>
      </c>
      <c r="B259" s="13" t="s">
        <v>108</v>
      </c>
      <c r="C259" s="14" t="s">
        <v>43</v>
      </c>
      <c r="D259" s="13" t="s">
        <v>129</v>
      </c>
      <c r="E259" s="13" t="s">
        <v>2663</v>
      </c>
      <c r="F259" s="13" t="s">
        <v>2664</v>
      </c>
      <c r="G259" s="13" t="s">
        <v>2665</v>
      </c>
      <c r="H259" s="13" t="s">
        <v>2666</v>
      </c>
      <c r="I259" s="13" t="str">
        <f t="shared" si="24"/>
        <v>06-2024</v>
      </c>
      <c r="J259" s="13" t="str">
        <f t="shared" si="25"/>
        <v>2024</v>
      </c>
      <c r="K259" s="227" t="s">
        <v>2474</v>
      </c>
      <c r="L259" s="13" t="s">
        <v>91</v>
      </c>
      <c r="M259" s="13" t="s">
        <v>130</v>
      </c>
      <c r="N259" s="13" t="s">
        <v>35</v>
      </c>
      <c r="O259" s="13" t="s">
        <v>36</v>
      </c>
      <c r="P259" s="13" t="s">
        <v>44</v>
      </c>
      <c r="Q259" s="13" t="s">
        <v>46</v>
      </c>
      <c r="R259" s="13" t="s">
        <v>45</v>
      </c>
      <c r="S259" s="13" t="s">
        <v>39</v>
      </c>
      <c r="T259" s="15">
        <v>1</v>
      </c>
      <c r="U259" s="228" t="s">
        <v>3785</v>
      </c>
      <c r="V259" s="13" t="s">
        <v>131</v>
      </c>
      <c r="W259" s="16" t="s">
        <v>185</v>
      </c>
      <c r="X259" s="17">
        <v>116.38</v>
      </c>
      <c r="Y259" s="18">
        <v>116.38</v>
      </c>
      <c r="Z259" s="18">
        <v>0</v>
      </c>
      <c r="AA259" s="18">
        <v>0</v>
      </c>
      <c r="AB259" s="18">
        <v>0</v>
      </c>
      <c r="AC259" s="18">
        <v>18.62</v>
      </c>
      <c r="AD259" s="18">
        <v>0</v>
      </c>
      <c r="AE259" s="18">
        <v>0</v>
      </c>
      <c r="AF259" s="18">
        <v>0</v>
      </c>
      <c r="AG259" s="18">
        <v>0</v>
      </c>
      <c r="AH259" s="18">
        <v>0</v>
      </c>
      <c r="AI259" s="18">
        <v>135</v>
      </c>
    </row>
    <row r="260" spans="1:35" x14ac:dyDescent="0.2">
      <c r="A260" s="13" t="s">
        <v>2667</v>
      </c>
      <c r="B260" s="13" t="s">
        <v>108</v>
      </c>
      <c r="C260" s="14" t="s">
        <v>43</v>
      </c>
      <c r="D260" s="13" t="s">
        <v>129</v>
      </c>
      <c r="E260" s="13" t="s">
        <v>2668</v>
      </c>
      <c r="F260" s="13" t="s">
        <v>2669</v>
      </c>
      <c r="G260" s="13" t="s">
        <v>2670</v>
      </c>
      <c r="H260" s="13" t="s">
        <v>2671</v>
      </c>
      <c r="I260" s="13" t="str">
        <f t="shared" si="24"/>
        <v>06-2024</v>
      </c>
      <c r="J260" s="13" t="str">
        <f t="shared" si="25"/>
        <v>2024</v>
      </c>
      <c r="K260" s="227" t="s">
        <v>2474</v>
      </c>
      <c r="L260" s="13" t="s">
        <v>91</v>
      </c>
      <c r="M260" s="13" t="s">
        <v>130</v>
      </c>
      <c r="N260" s="13" t="s">
        <v>35</v>
      </c>
      <c r="O260" s="13" t="s">
        <v>36</v>
      </c>
      <c r="P260" s="13" t="s">
        <v>51</v>
      </c>
      <c r="Q260" s="13" t="s">
        <v>52</v>
      </c>
      <c r="R260" s="13" t="s">
        <v>45</v>
      </c>
      <c r="S260" s="13" t="s">
        <v>39</v>
      </c>
      <c r="T260" s="15">
        <v>1</v>
      </c>
      <c r="U260" s="228" t="s">
        <v>3785</v>
      </c>
      <c r="V260" s="13" t="s">
        <v>2950</v>
      </c>
      <c r="W260" s="16" t="s">
        <v>2951</v>
      </c>
      <c r="X260" s="17">
        <v>2584.48</v>
      </c>
      <c r="Y260" s="18">
        <v>2326.0300000000002</v>
      </c>
      <c r="Z260" s="18">
        <v>0</v>
      </c>
      <c r="AA260" s="18">
        <v>0</v>
      </c>
      <c r="AB260" s="74">
        <v>0</v>
      </c>
      <c r="AC260" s="18">
        <v>372.17</v>
      </c>
      <c r="AD260" s="18">
        <v>0</v>
      </c>
      <c r="AE260" s="18">
        <v>0</v>
      </c>
      <c r="AF260" s="18">
        <v>0</v>
      </c>
      <c r="AG260" s="18">
        <v>0</v>
      </c>
      <c r="AH260" s="18">
        <v>0</v>
      </c>
      <c r="AI260" s="18">
        <v>2698.2000000000003</v>
      </c>
    </row>
    <row r="261" spans="1:35" x14ac:dyDescent="0.2">
      <c r="A261" s="13" t="s">
        <v>2672</v>
      </c>
      <c r="B261" s="13" t="s">
        <v>108</v>
      </c>
      <c r="C261" s="14" t="s">
        <v>43</v>
      </c>
      <c r="D261" s="13" t="s">
        <v>129</v>
      </c>
      <c r="E261" s="13" t="s">
        <v>2673</v>
      </c>
      <c r="F261" s="13" t="s">
        <v>2674</v>
      </c>
      <c r="G261" s="13" t="s">
        <v>2675</v>
      </c>
      <c r="H261" s="13" t="s">
        <v>2676</v>
      </c>
      <c r="I261" s="13" t="str">
        <f t="shared" si="24"/>
        <v>06-2024</v>
      </c>
      <c r="J261" s="13" t="str">
        <f t="shared" si="25"/>
        <v>2024</v>
      </c>
      <c r="K261" s="227" t="s">
        <v>2474</v>
      </c>
      <c r="L261" s="13" t="s">
        <v>91</v>
      </c>
      <c r="M261" s="13" t="s">
        <v>130</v>
      </c>
      <c r="N261" s="13" t="s">
        <v>35</v>
      </c>
      <c r="O261" s="13" t="s">
        <v>36</v>
      </c>
      <c r="P261" s="13" t="s">
        <v>44</v>
      </c>
      <c r="Q261" s="13" t="s">
        <v>58</v>
      </c>
      <c r="R261" s="13" t="s">
        <v>45</v>
      </c>
      <c r="S261" s="13" t="s">
        <v>39</v>
      </c>
      <c r="T261" s="15">
        <v>1</v>
      </c>
      <c r="U261" s="228" t="s">
        <v>3785</v>
      </c>
      <c r="V261" s="13" t="s">
        <v>2952</v>
      </c>
      <c r="W261" s="16" t="s">
        <v>2953</v>
      </c>
      <c r="X261" s="17">
        <v>1637.07</v>
      </c>
      <c r="Y261" s="18">
        <v>1145.95</v>
      </c>
      <c r="Z261" s="18">
        <v>0</v>
      </c>
      <c r="AA261" s="18">
        <v>0</v>
      </c>
      <c r="AB261" s="74">
        <v>0</v>
      </c>
      <c r="AC261" s="18">
        <v>183.35</v>
      </c>
      <c r="AD261" s="18">
        <v>0</v>
      </c>
      <c r="AE261" s="18">
        <v>0</v>
      </c>
      <c r="AF261" s="18">
        <v>0</v>
      </c>
      <c r="AG261" s="18">
        <v>0</v>
      </c>
      <c r="AH261" s="18">
        <v>0</v>
      </c>
      <c r="AI261" s="18">
        <v>1329.2999999999997</v>
      </c>
    </row>
    <row r="262" spans="1:35" x14ac:dyDescent="0.2">
      <c r="A262" s="13" t="s">
        <v>2677</v>
      </c>
      <c r="B262" s="13" t="s">
        <v>108</v>
      </c>
      <c r="C262" s="14" t="s">
        <v>43</v>
      </c>
      <c r="D262" s="13" t="s">
        <v>34</v>
      </c>
      <c r="E262" s="13" t="s">
        <v>34</v>
      </c>
      <c r="F262" s="13" t="s">
        <v>2678</v>
      </c>
      <c r="G262" s="13" t="s">
        <v>2679</v>
      </c>
      <c r="H262" s="13" t="s">
        <v>2680</v>
      </c>
      <c r="I262" s="13" t="str">
        <f t="shared" si="24"/>
        <v>06-2024</v>
      </c>
      <c r="J262" s="13" t="str">
        <f t="shared" si="25"/>
        <v>2024</v>
      </c>
      <c r="K262" s="227" t="s">
        <v>2475</v>
      </c>
      <c r="L262" s="13" t="s">
        <v>1252</v>
      </c>
      <c r="M262" s="13" t="s">
        <v>1253</v>
      </c>
      <c r="N262" s="13" t="s">
        <v>35</v>
      </c>
      <c r="O262" s="13" t="s">
        <v>36</v>
      </c>
      <c r="P262" s="13" t="s">
        <v>44</v>
      </c>
      <c r="Q262" s="13" t="s">
        <v>58</v>
      </c>
      <c r="R262" s="13" t="s">
        <v>45</v>
      </c>
      <c r="S262" s="13" t="s">
        <v>39</v>
      </c>
      <c r="T262" s="15">
        <v>1</v>
      </c>
      <c r="U262" s="228" t="s">
        <v>3784</v>
      </c>
      <c r="V262" s="13" t="s">
        <v>2954</v>
      </c>
      <c r="W262" s="16" t="s">
        <v>2955</v>
      </c>
      <c r="X262" s="17">
        <v>43.1</v>
      </c>
      <c r="Y262" s="18">
        <v>43.1</v>
      </c>
      <c r="Z262" s="18">
        <v>0</v>
      </c>
      <c r="AA262" s="18">
        <v>0</v>
      </c>
      <c r="AB262" s="18">
        <v>0</v>
      </c>
      <c r="AC262" s="18">
        <v>6.9</v>
      </c>
      <c r="AD262" s="18">
        <v>0</v>
      </c>
      <c r="AE262" s="18">
        <v>0</v>
      </c>
      <c r="AF262" s="18">
        <v>0</v>
      </c>
      <c r="AG262" s="18">
        <v>0</v>
      </c>
      <c r="AH262" s="18">
        <v>0</v>
      </c>
      <c r="AI262" s="18">
        <v>50</v>
      </c>
    </row>
    <row r="263" spans="1:35" x14ac:dyDescent="0.2">
      <c r="A263" s="13" t="s">
        <v>2681</v>
      </c>
      <c r="B263" s="13" t="s">
        <v>108</v>
      </c>
      <c r="C263" s="14" t="s">
        <v>43</v>
      </c>
      <c r="D263" s="13" t="s">
        <v>34</v>
      </c>
      <c r="E263" s="13" t="s">
        <v>34</v>
      </c>
      <c r="F263" s="13" t="s">
        <v>2682</v>
      </c>
      <c r="G263" s="13" t="s">
        <v>2683</v>
      </c>
      <c r="H263" s="13" t="s">
        <v>2684</v>
      </c>
      <c r="I263" s="13" t="str">
        <f t="shared" si="24"/>
        <v>06-2024</v>
      </c>
      <c r="J263" s="13" t="str">
        <f t="shared" si="25"/>
        <v>2024</v>
      </c>
      <c r="K263" s="227" t="s">
        <v>2475</v>
      </c>
      <c r="L263" s="13" t="s">
        <v>1252</v>
      </c>
      <c r="M263" s="13" t="s">
        <v>1253</v>
      </c>
      <c r="N263" s="13" t="s">
        <v>35</v>
      </c>
      <c r="O263" s="13" t="s">
        <v>36</v>
      </c>
      <c r="P263" s="13" t="s">
        <v>44</v>
      </c>
      <c r="Q263" s="13" t="s">
        <v>58</v>
      </c>
      <c r="R263" s="13" t="s">
        <v>45</v>
      </c>
      <c r="S263" s="13" t="s">
        <v>39</v>
      </c>
      <c r="T263" s="15">
        <v>1</v>
      </c>
      <c r="U263" s="228" t="s">
        <v>3784</v>
      </c>
      <c r="V263" s="13" t="s">
        <v>2956</v>
      </c>
      <c r="W263" s="16" t="s">
        <v>2957</v>
      </c>
      <c r="X263" s="17">
        <v>234.48</v>
      </c>
      <c r="Y263" s="18">
        <v>234.48</v>
      </c>
      <c r="Z263" s="18">
        <v>0</v>
      </c>
      <c r="AA263" s="18">
        <v>0</v>
      </c>
      <c r="AB263" s="18">
        <v>0</v>
      </c>
      <c r="AC263" s="18">
        <v>37.520000000000003</v>
      </c>
      <c r="AD263" s="18">
        <v>0</v>
      </c>
      <c r="AE263" s="18">
        <v>0</v>
      </c>
      <c r="AF263" s="18">
        <v>0</v>
      </c>
      <c r="AG263" s="18">
        <v>0</v>
      </c>
      <c r="AH263" s="18">
        <v>0</v>
      </c>
      <c r="AI263" s="18">
        <v>272</v>
      </c>
    </row>
    <row r="264" spans="1:35" x14ac:dyDescent="0.2">
      <c r="A264" s="13" t="s">
        <v>2685</v>
      </c>
      <c r="B264" s="13" t="s">
        <v>108</v>
      </c>
      <c r="C264" s="14" t="s">
        <v>43</v>
      </c>
      <c r="D264" s="13" t="s">
        <v>34</v>
      </c>
      <c r="E264" s="13" t="s">
        <v>2686</v>
      </c>
      <c r="F264" s="13" t="s">
        <v>2686</v>
      </c>
      <c r="G264" s="13" t="s">
        <v>2687</v>
      </c>
      <c r="H264" s="13" t="s">
        <v>2688</v>
      </c>
      <c r="I264" s="13" t="str">
        <f t="shared" si="24"/>
        <v>06-2024</v>
      </c>
      <c r="J264" s="13" t="str">
        <f t="shared" si="25"/>
        <v>2024</v>
      </c>
      <c r="K264" s="227" t="s">
        <v>2475</v>
      </c>
      <c r="L264" s="13" t="s">
        <v>2958</v>
      </c>
      <c r="M264" s="13" t="s">
        <v>2959</v>
      </c>
      <c r="N264" s="13" t="s">
        <v>35</v>
      </c>
      <c r="O264" s="13" t="s">
        <v>36</v>
      </c>
      <c r="P264" s="13" t="s">
        <v>44</v>
      </c>
      <c r="Q264" s="13" t="s">
        <v>46</v>
      </c>
      <c r="R264" s="13" t="s">
        <v>45</v>
      </c>
      <c r="S264" s="13" t="s">
        <v>39</v>
      </c>
      <c r="T264" s="15">
        <v>1</v>
      </c>
      <c r="U264" s="228" t="s">
        <v>3784</v>
      </c>
      <c r="V264" s="13" t="s">
        <v>2960</v>
      </c>
      <c r="W264" s="16" t="s">
        <v>2961</v>
      </c>
      <c r="X264" s="17">
        <v>400</v>
      </c>
      <c r="Y264" s="18">
        <v>400</v>
      </c>
      <c r="Z264" s="18">
        <v>0</v>
      </c>
      <c r="AA264" s="18">
        <v>0</v>
      </c>
      <c r="AB264" s="18">
        <v>0</v>
      </c>
      <c r="AC264" s="18">
        <v>64</v>
      </c>
      <c r="AD264" s="18">
        <v>0</v>
      </c>
      <c r="AE264" s="18">
        <v>0</v>
      </c>
      <c r="AF264" s="18">
        <v>0</v>
      </c>
      <c r="AG264" s="18">
        <v>0</v>
      </c>
      <c r="AH264" s="18">
        <v>0</v>
      </c>
      <c r="AI264" s="18">
        <v>464</v>
      </c>
    </row>
    <row r="265" spans="1:35" x14ac:dyDescent="0.2">
      <c r="A265" s="13" t="s">
        <v>2695</v>
      </c>
      <c r="B265" s="13" t="s">
        <v>108</v>
      </c>
      <c r="C265" s="14" t="s">
        <v>43</v>
      </c>
      <c r="D265" s="13" t="s">
        <v>1276</v>
      </c>
      <c r="E265" s="13" t="s">
        <v>2696</v>
      </c>
      <c r="F265" s="13" t="s">
        <v>2697</v>
      </c>
      <c r="G265" s="13" t="s">
        <v>2698</v>
      </c>
      <c r="H265" s="13" t="s">
        <v>2699</v>
      </c>
      <c r="I265" s="13" t="str">
        <f t="shared" si="24"/>
        <v>06-2024</v>
      </c>
      <c r="J265" s="13" t="str">
        <f t="shared" si="25"/>
        <v>2024</v>
      </c>
      <c r="K265" s="227" t="s">
        <v>2475</v>
      </c>
      <c r="L265" s="13" t="s">
        <v>626</v>
      </c>
      <c r="M265" s="13" t="s">
        <v>627</v>
      </c>
      <c r="N265" s="13" t="s">
        <v>35</v>
      </c>
      <c r="O265" s="13" t="s">
        <v>36</v>
      </c>
      <c r="P265" s="13" t="s">
        <v>44</v>
      </c>
      <c r="Q265" s="13" t="s">
        <v>46</v>
      </c>
      <c r="R265" s="13" t="s">
        <v>45</v>
      </c>
      <c r="S265" s="13" t="s">
        <v>39</v>
      </c>
      <c r="T265" s="15">
        <v>1</v>
      </c>
      <c r="U265" s="228" t="s">
        <v>3784</v>
      </c>
      <c r="V265" s="13" t="s">
        <v>2964</v>
      </c>
      <c r="W265" s="16" t="s">
        <v>2965</v>
      </c>
      <c r="X265" s="17">
        <v>155.61000000000001</v>
      </c>
      <c r="Y265" s="18">
        <v>155.61000000000001</v>
      </c>
      <c r="Z265" s="18">
        <v>0</v>
      </c>
      <c r="AA265" s="18">
        <v>0</v>
      </c>
      <c r="AB265" s="18">
        <v>0</v>
      </c>
      <c r="AC265" s="18">
        <v>24.9</v>
      </c>
      <c r="AD265" s="18">
        <v>0</v>
      </c>
      <c r="AE265" s="18">
        <v>0</v>
      </c>
      <c r="AF265" s="18">
        <v>0</v>
      </c>
      <c r="AG265" s="18">
        <v>0</v>
      </c>
      <c r="AH265" s="18">
        <v>0</v>
      </c>
      <c r="AI265" s="18">
        <v>180.51000000000002</v>
      </c>
    </row>
    <row r="266" spans="1:35" x14ac:dyDescent="0.2">
      <c r="A266" s="13" t="s">
        <v>2700</v>
      </c>
      <c r="B266" s="13" t="s">
        <v>108</v>
      </c>
      <c r="C266" s="14" t="s">
        <v>43</v>
      </c>
      <c r="D266" s="13" t="s">
        <v>211</v>
      </c>
      <c r="E266" s="13" t="s">
        <v>2701</v>
      </c>
      <c r="F266" s="13" t="s">
        <v>2702</v>
      </c>
      <c r="G266" s="13" t="s">
        <v>2703</v>
      </c>
      <c r="H266" s="13" t="s">
        <v>2704</v>
      </c>
      <c r="I266" s="13" t="str">
        <f t="shared" si="24"/>
        <v>06-2024</v>
      </c>
      <c r="J266" s="13" t="str">
        <f t="shared" si="25"/>
        <v>2024</v>
      </c>
      <c r="K266" s="227" t="s">
        <v>2474</v>
      </c>
      <c r="L266" s="13" t="s">
        <v>216</v>
      </c>
      <c r="M266" s="13" t="s">
        <v>217</v>
      </c>
      <c r="N266" s="13" t="s">
        <v>35</v>
      </c>
      <c r="O266" s="13" t="s">
        <v>36</v>
      </c>
      <c r="P266" s="13" t="s">
        <v>44</v>
      </c>
      <c r="Q266" s="13" t="s">
        <v>56</v>
      </c>
      <c r="R266" s="13" t="s">
        <v>45</v>
      </c>
      <c r="S266" s="13" t="s">
        <v>39</v>
      </c>
      <c r="T266" s="15">
        <v>1</v>
      </c>
      <c r="U266" s="228" t="s">
        <v>3785</v>
      </c>
      <c r="V266" s="13" t="s">
        <v>64</v>
      </c>
      <c r="W266" s="16" t="s">
        <v>2966</v>
      </c>
      <c r="X266" s="17">
        <v>275.86</v>
      </c>
      <c r="Y266" s="18">
        <v>275.86</v>
      </c>
      <c r="Z266" s="18">
        <v>0</v>
      </c>
      <c r="AA266" s="18">
        <v>0</v>
      </c>
      <c r="AB266" s="18">
        <v>0</v>
      </c>
      <c r="AC266" s="18">
        <v>44.14</v>
      </c>
      <c r="AD266" s="18">
        <v>0</v>
      </c>
      <c r="AE266" s="18">
        <v>0</v>
      </c>
      <c r="AF266" s="18">
        <v>0</v>
      </c>
      <c r="AG266" s="18">
        <v>0</v>
      </c>
      <c r="AH266" s="18">
        <v>0</v>
      </c>
      <c r="AI266" s="18">
        <v>320</v>
      </c>
    </row>
    <row r="267" spans="1:35" x14ac:dyDescent="0.2">
      <c r="A267" s="13" t="s">
        <v>2710</v>
      </c>
      <c r="B267" s="13" t="s">
        <v>108</v>
      </c>
      <c r="C267" s="14" t="s">
        <v>43</v>
      </c>
      <c r="D267" s="13" t="s">
        <v>371</v>
      </c>
      <c r="E267" s="13" t="s">
        <v>2711</v>
      </c>
      <c r="F267" s="13" t="s">
        <v>2712</v>
      </c>
      <c r="G267" s="13" t="s">
        <v>2713</v>
      </c>
      <c r="H267" s="13" t="s">
        <v>2714</v>
      </c>
      <c r="I267" s="13" t="str">
        <f t="shared" si="24"/>
        <v>06-2024</v>
      </c>
      <c r="J267" s="13" t="str">
        <f t="shared" si="25"/>
        <v>2024</v>
      </c>
      <c r="K267" s="227" t="s">
        <v>2475</v>
      </c>
      <c r="L267" s="13" t="s">
        <v>376</v>
      </c>
      <c r="M267" s="13" t="s">
        <v>377</v>
      </c>
      <c r="N267" s="13" t="s">
        <v>35</v>
      </c>
      <c r="O267" s="13" t="s">
        <v>36</v>
      </c>
      <c r="P267" s="13" t="s">
        <v>44</v>
      </c>
      <c r="Q267" s="13" t="s">
        <v>46</v>
      </c>
      <c r="R267" s="13" t="s">
        <v>45</v>
      </c>
      <c r="S267" s="13" t="s">
        <v>39</v>
      </c>
      <c r="T267" s="15">
        <v>1</v>
      </c>
      <c r="U267" s="228" t="s">
        <v>3784</v>
      </c>
      <c r="V267" s="13" t="s">
        <v>378</v>
      </c>
      <c r="W267" s="16" t="s">
        <v>2969</v>
      </c>
      <c r="X267" s="17">
        <v>432.6</v>
      </c>
      <c r="Y267" s="18">
        <v>421.25</v>
      </c>
      <c r="Z267" s="18">
        <v>0</v>
      </c>
      <c r="AA267" s="18">
        <v>0</v>
      </c>
      <c r="AB267" s="18">
        <v>0</v>
      </c>
      <c r="AC267" s="18">
        <v>67.400000000000006</v>
      </c>
      <c r="AD267" s="74">
        <v>11.35</v>
      </c>
      <c r="AE267" s="18">
        <v>0</v>
      </c>
      <c r="AF267" s="18">
        <v>0</v>
      </c>
      <c r="AG267" s="18">
        <v>0</v>
      </c>
      <c r="AH267" s="18">
        <v>0</v>
      </c>
      <c r="AI267" s="18">
        <v>500</v>
      </c>
    </row>
    <row r="268" spans="1:35" x14ac:dyDescent="0.2">
      <c r="A268" s="13" t="s">
        <v>2715</v>
      </c>
      <c r="B268" s="13" t="s">
        <v>108</v>
      </c>
      <c r="C268" s="14" t="s">
        <v>43</v>
      </c>
      <c r="D268" s="13" t="s">
        <v>2716</v>
      </c>
      <c r="E268" s="13" t="s">
        <v>2717</v>
      </c>
      <c r="F268" s="13" t="s">
        <v>2718</v>
      </c>
      <c r="G268" s="13" t="s">
        <v>2719</v>
      </c>
      <c r="H268" s="13" t="s">
        <v>2720</v>
      </c>
      <c r="I268" s="13" t="str">
        <f t="shared" si="24"/>
        <v>06-2024</v>
      </c>
      <c r="J268" s="13" t="str">
        <f t="shared" si="25"/>
        <v>2024</v>
      </c>
      <c r="K268" s="227" t="s">
        <v>2475</v>
      </c>
      <c r="L268" s="13" t="s">
        <v>2970</v>
      </c>
      <c r="M268" s="13" t="s">
        <v>2971</v>
      </c>
      <c r="N268" s="13" t="s">
        <v>35</v>
      </c>
      <c r="O268" s="13" t="s">
        <v>36</v>
      </c>
      <c r="P268" s="13" t="s">
        <v>44</v>
      </c>
      <c r="Q268" s="13" t="s">
        <v>58</v>
      </c>
      <c r="R268" s="13" t="s">
        <v>45</v>
      </c>
      <c r="S268" s="13" t="s">
        <v>39</v>
      </c>
      <c r="T268" s="15">
        <v>1</v>
      </c>
      <c r="U268" s="228" t="s">
        <v>3784</v>
      </c>
      <c r="V268" s="13" t="s">
        <v>2972</v>
      </c>
      <c r="W268" s="16" t="s">
        <v>2973</v>
      </c>
      <c r="X268" s="17">
        <v>1270</v>
      </c>
      <c r="Y268" s="18">
        <v>1270</v>
      </c>
      <c r="Z268" s="18">
        <v>0</v>
      </c>
      <c r="AA268" s="18">
        <v>0</v>
      </c>
      <c r="AB268" s="18">
        <v>0</v>
      </c>
      <c r="AC268" s="18">
        <v>203.2</v>
      </c>
      <c r="AD268" s="18">
        <v>0</v>
      </c>
      <c r="AE268" s="18">
        <v>15.88</v>
      </c>
      <c r="AF268" s="18">
        <v>0</v>
      </c>
      <c r="AG268" s="18">
        <v>0</v>
      </c>
      <c r="AH268" s="18">
        <v>0</v>
      </c>
      <c r="AI268" s="18">
        <v>1457.32</v>
      </c>
    </row>
    <row r="269" spans="1:35" x14ac:dyDescent="0.2">
      <c r="A269" s="13" t="s">
        <v>2721</v>
      </c>
      <c r="B269" s="13" t="s">
        <v>108</v>
      </c>
      <c r="C269" s="14" t="s">
        <v>43</v>
      </c>
      <c r="D269" s="13" t="s">
        <v>2722</v>
      </c>
      <c r="E269" s="13" t="s">
        <v>2723</v>
      </c>
      <c r="F269" s="13" t="s">
        <v>2724</v>
      </c>
      <c r="G269" s="13" t="s">
        <v>2725</v>
      </c>
      <c r="H269" s="13" t="s">
        <v>2726</v>
      </c>
      <c r="I269" s="13" t="str">
        <f t="shared" si="24"/>
        <v>06-2024</v>
      </c>
      <c r="J269" s="13" t="str">
        <f t="shared" si="25"/>
        <v>2024</v>
      </c>
      <c r="K269" s="227" t="s">
        <v>2475</v>
      </c>
      <c r="L269" s="13" t="s">
        <v>2974</v>
      </c>
      <c r="M269" s="13" t="s">
        <v>2975</v>
      </c>
      <c r="N269" s="13" t="s">
        <v>35</v>
      </c>
      <c r="O269" s="13" t="s">
        <v>36</v>
      </c>
      <c r="P269" s="13" t="s">
        <v>44</v>
      </c>
      <c r="Q269" s="13" t="s">
        <v>46</v>
      </c>
      <c r="R269" s="13" t="s">
        <v>45</v>
      </c>
      <c r="S269" s="13" t="s">
        <v>39</v>
      </c>
      <c r="T269" s="15">
        <v>1</v>
      </c>
      <c r="U269" s="228" t="s">
        <v>3784</v>
      </c>
      <c r="V269" s="13" t="s">
        <v>2976</v>
      </c>
      <c r="W269" s="16" t="s">
        <v>2977</v>
      </c>
      <c r="X269" s="17">
        <v>346.15</v>
      </c>
      <c r="Y269" s="18">
        <v>336.56</v>
      </c>
      <c r="Z269" s="18">
        <v>0</v>
      </c>
      <c r="AA269" s="18">
        <v>0</v>
      </c>
      <c r="AB269" s="18">
        <v>0</v>
      </c>
      <c r="AC269" s="18">
        <v>53.85</v>
      </c>
      <c r="AD269" s="74">
        <v>9.59</v>
      </c>
      <c r="AE269" s="18">
        <v>0</v>
      </c>
      <c r="AF269" s="18">
        <v>0</v>
      </c>
      <c r="AG269" s="18">
        <v>0</v>
      </c>
      <c r="AH269" s="18">
        <v>0</v>
      </c>
      <c r="AI269" s="18">
        <v>400</v>
      </c>
    </row>
    <row r="270" spans="1:35" x14ac:dyDescent="0.2">
      <c r="A270" s="13" t="s">
        <v>2727</v>
      </c>
      <c r="B270" s="13" t="s">
        <v>108</v>
      </c>
      <c r="C270" s="14" t="s">
        <v>43</v>
      </c>
      <c r="D270" s="13" t="s">
        <v>2722</v>
      </c>
      <c r="E270" s="13" t="s">
        <v>2728</v>
      </c>
      <c r="F270" s="13" t="s">
        <v>2729</v>
      </c>
      <c r="G270" s="13" t="s">
        <v>2730</v>
      </c>
      <c r="H270" s="13" t="s">
        <v>2731</v>
      </c>
      <c r="I270" s="13" t="str">
        <f t="shared" si="24"/>
        <v>06-2024</v>
      </c>
      <c r="J270" s="13" t="str">
        <f t="shared" si="25"/>
        <v>2024</v>
      </c>
      <c r="K270" s="227" t="s">
        <v>2475</v>
      </c>
      <c r="L270" s="13" t="s">
        <v>2974</v>
      </c>
      <c r="M270" s="13" t="s">
        <v>2975</v>
      </c>
      <c r="N270" s="13" t="s">
        <v>35</v>
      </c>
      <c r="O270" s="13" t="s">
        <v>36</v>
      </c>
      <c r="P270" s="13" t="s">
        <v>44</v>
      </c>
      <c r="Q270" s="13" t="s">
        <v>46</v>
      </c>
      <c r="R270" s="13" t="s">
        <v>45</v>
      </c>
      <c r="S270" s="13" t="s">
        <v>39</v>
      </c>
      <c r="T270" s="15">
        <v>1</v>
      </c>
      <c r="U270" s="228" t="s">
        <v>3784</v>
      </c>
      <c r="V270" s="13" t="s">
        <v>2978</v>
      </c>
      <c r="W270" s="16" t="s">
        <v>2977</v>
      </c>
      <c r="X270" s="17">
        <v>346.15</v>
      </c>
      <c r="Y270" s="18">
        <v>336.56</v>
      </c>
      <c r="Z270" s="18">
        <v>0</v>
      </c>
      <c r="AA270" s="18">
        <v>0</v>
      </c>
      <c r="AB270" s="18">
        <v>0</v>
      </c>
      <c r="AC270" s="18">
        <v>53.85</v>
      </c>
      <c r="AD270" s="74">
        <v>9.59</v>
      </c>
      <c r="AE270" s="18">
        <v>0</v>
      </c>
      <c r="AF270" s="18">
        <v>0</v>
      </c>
      <c r="AG270" s="18">
        <v>0</v>
      </c>
      <c r="AH270" s="18">
        <v>0</v>
      </c>
      <c r="AI270" s="18">
        <v>400</v>
      </c>
    </row>
    <row r="271" spans="1:35" x14ac:dyDescent="0.2">
      <c r="A271" s="13" t="s">
        <v>2732</v>
      </c>
      <c r="B271" s="13" t="s">
        <v>108</v>
      </c>
      <c r="C271" s="14" t="s">
        <v>43</v>
      </c>
      <c r="D271" s="13" t="s">
        <v>58</v>
      </c>
      <c r="E271" s="13" t="s">
        <v>2733</v>
      </c>
      <c r="F271" s="13" t="s">
        <v>2734</v>
      </c>
      <c r="G271" s="13" t="s">
        <v>2735</v>
      </c>
      <c r="H271" s="13" t="s">
        <v>2736</v>
      </c>
      <c r="I271" s="13" t="str">
        <f t="shared" si="24"/>
        <v>06-2024</v>
      </c>
      <c r="J271" s="13" t="str">
        <f t="shared" si="25"/>
        <v>2024</v>
      </c>
      <c r="K271" s="227" t="s">
        <v>2475</v>
      </c>
      <c r="L271" s="13" t="s">
        <v>2979</v>
      </c>
      <c r="M271" s="13" t="s">
        <v>2980</v>
      </c>
      <c r="N271" s="13" t="s">
        <v>35</v>
      </c>
      <c r="O271" s="13" t="s">
        <v>36</v>
      </c>
      <c r="P271" s="13" t="s">
        <v>44</v>
      </c>
      <c r="Q271" s="13" t="s">
        <v>56</v>
      </c>
      <c r="R271" s="13" t="s">
        <v>45</v>
      </c>
      <c r="S271" s="13" t="s">
        <v>39</v>
      </c>
      <c r="T271" s="15">
        <v>1</v>
      </c>
      <c r="U271" s="228" t="s">
        <v>3784</v>
      </c>
      <c r="V271" s="13" t="s">
        <v>2981</v>
      </c>
      <c r="W271" s="16" t="s">
        <v>2982</v>
      </c>
      <c r="X271" s="17">
        <v>4752.5200000000004</v>
      </c>
      <c r="Y271" s="18">
        <v>3403.02</v>
      </c>
      <c r="Z271" s="18">
        <v>0</v>
      </c>
      <c r="AA271" s="18">
        <v>0</v>
      </c>
      <c r="AB271" s="74">
        <v>0</v>
      </c>
      <c r="AC271" s="18">
        <v>544.48</v>
      </c>
      <c r="AD271" s="18">
        <v>0</v>
      </c>
      <c r="AE271" s="18">
        <v>0</v>
      </c>
      <c r="AF271" s="18">
        <v>0</v>
      </c>
      <c r="AG271" s="18">
        <v>0</v>
      </c>
      <c r="AH271" s="18">
        <v>0</v>
      </c>
      <c r="AI271" s="18">
        <v>3947.5000000000005</v>
      </c>
    </row>
    <row r="272" spans="1:35" x14ac:dyDescent="0.2">
      <c r="A272" s="13" t="s">
        <v>2737</v>
      </c>
      <c r="B272" s="13" t="s">
        <v>108</v>
      </c>
      <c r="C272" s="14" t="s">
        <v>43</v>
      </c>
      <c r="D272" s="13" t="s">
        <v>2738</v>
      </c>
      <c r="E272" s="13" t="s">
        <v>2739</v>
      </c>
      <c r="F272" s="13" t="s">
        <v>2740</v>
      </c>
      <c r="G272" s="13" t="s">
        <v>2741</v>
      </c>
      <c r="H272" s="13" t="s">
        <v>2742</v>
      </c>
      <c r="I272" s="13" t="str">
        <f t="shared" si="24"/>
        <v>06-2024</v>
      </c>
      <c r="J272" s="13" t="str">
        <f t="shared" si="25"/>
        <v>2024</v>
      </c>
      <c r="K272" s="227" t="s">
        <v>2475</v>
      </c>
      <c r="L272" s="13" t="s">
        <v>2983</v>
      </c>
      <c r="M272" s="13" t="s">
        <v>2984</v>
      </c>
      <c r="N272" s="13" t="s">
        <v>35</v>
      </c>
      <c r="O272" s="13" t="s">
        <v>36</v>
      </c>
      <c r="P272" s="13" t="s">
        <v>44</v>
      </c>
      <c r="Q272" s="13" t="s">
        <v>58</v>
      </c>
      <c r="R272" s="13" t="s">
        <v>61</v>
      </c>
      <c r="S272" s="13" t="s">
        <v>39</v>
      </c>
      <c r="T272" s="15">
        <v>1</v>
      </c>
      <c r="U272" s="228" t="s">
        <v>3784</v>
      </c>
      <c r="V272" s="13" t="s">
        <v>2985</v>
      </c>
      <c r="W272" s="16" t="s">
        <v>2986</v>
      </c>
      <c r="X272" s="17">
        <v>301.72000000000003</v>
      </c>
      <c r="Y272" s="18">
        <v>301.72000000000003</v>
      </c>
      <c r="Z272" s="18">
        <v>0</v>
      </c>
      <c r="AA272" s="18">
        <v>0</v>
      </c>
      <c r="AB272" s="18">
        <v>0</v>
      </c>
      <c r="AC272" s="18">
        <v>48.28</v>
      </c>
      <c r="AD272" s="18">
        <v>0</v>
      </c>
      <c r="AE272" s="18">
        <v>0</v>
      </c>
      <c r="AF272" s="18">
        <v>0</v>
      </c>
      <c r="AG272" s="18">
        <v>0</v>
      </c>
      <c r="AH272" s="18">
        <v>0</v>
      </c>
      <c r="AI272" s="18">
        <v>350</v>
      </c>
    </row>
    <row r="273" spans="1:36" x14ac:dyDescent="0.2">
      <c r="A273" s="13" t="s">
        <v>2743</v>
      </c>
      <c r="B273" s="13" t="s">
        <v>108</v>
      </c>
      <c r="C273" s="14" t="s">
        <v>43</v>
      </c>
      <c r="D273" s="13" t="s">
        <v>2744</v>
      </c>
      <c r="E273" s="13" t="s">
        <v>2745</v>
      </c>
      <c r="F273" s="13" t="s">
        <v>2746</v>
      </c>
      <c r="G273" s="13" t="s">
        <v>2747</v>
      </c>
      <c r="H273" s="13" t="s">
        <v>2748</v>
      </c>
      <c r="I273" s="13" t="str">
        <f t="shared" si="24"/>
        <v>06-2024</v>
      </c>
      <c r="J273" s="13" t="str">
        <f t="shared" si="25"/>
        <v>2024</v>
      </c>
      <c r="K273" s="227" t="s">
        <v>2475</v>
      </c>
      <c r="L273" s="13" t="s">
        <v>2987</v>
      </c>
      <c r="M273" s="13" t="s">
        <v>2988</v>
      </c>
      <c r="N273" s="13" t="s">
        <v>35</v>
      </c>
      <c r="O273" s="13" t="s">
        <v>36</v>
      </c>
      <c r="P273" s="13" t="s">
        <v>44</v>
      </c>
      <c r="Q273" s="13" t="s">
        <v>46</v>
      </c>
      <c r="R273" s="13" t="s">
        <v>45</v>
      </c>
      <c r="S273" s="13" t="s">
        <v>39</v>
      </c>
      <c r="T273" s="15">
        <v>1</v>
      </c>
      <c r="U273" s="228" t="s">
        <v>3784</v>
      </c>
      <c r="V273" s="13" t="s">
        <v>693</v>
      </c>
      <c r="W273" s="16" t="s">
        <v>2989</v>
      </c>
      <c r="X273" s="17">
        <v>259.58999999999997</v>
      </c>
      <c r="Y273" s="18">
        <v>252.56</v>
      </c>
      <c r="Z273" s="18">
        <v>0</v>
      </c>
      <c r="AA273" s="18">
        <v>0</v>
      </c>
      <c r="AB273" s="18">
        <v>0</v>
      </c>
      <c r="AC273" s="18">
        <v>40.409999999999997</v>
      </c>
      <c r="AD273" s="74">
        <v>7.03</v>
      </c>
      <c r="AE273" s="18">
        <v>0</v>
      </c>
      <c r="AF273" s="18">
        <v>0</v>
      </c>
      <c r="AG273" s="18">
        <v>0</v>
      </c>
      <c r="AH273" s="18">
        <v>0</v>
      </c>
      <c r="AI273" s="18">
        <v>300</v>
      </c>
    </row>
    <row r="274" spans="1:36" x14ac:dyDescent="0.2">
      <c r="A274" s="13" t="s">
        <v>2749</v>
      </c>
      <c r="B274" s="13" t="s">
        <v>108</v>
      </c>
      <c r="C274" s="14" t="s">
        <v>43</v>
      </c>
      <c r="D274" s="13" t="s">
        <v>2750</v>
      </c>
      <c r="E274" s="13" t="s">
        <v>2751</v>
      </c>
      <c r="F274" s="13" t="s">
        <v>2752</v>
      </c>
      <c r="G274" s="13" t="s">
        <v>2753</v>
      </c>
      <c r="H274" s="13" t="s">
        <v>2754</v>
      </c>
      <c r="I274" s="13" t="str">
        <f t="shared" si="24"/>
        <v>06-2024</v>
      </c>
      <c r="J274" s="13" t="str">
        <f t="shared" si="25"/>
        <v>2024</v>
      </c>
      <c r="K274" s="227" t="s">
        <v>2474</v>
      </c>
      <c r="L274" s="13" t="s">
        <v>2990</v>
      </c>
      <c r="M274" s="13" t="s">
        <v>2991</v>
      </c>
      <c r="N274" s="13" t="s">
        <v>35</v>
      </c>
      <c r="O274" s="13" t="s">
        <v>36</v>
      </c>
      <c r="P274" s="13" t="s">
        <v>44</v>
      </c>
      <c r="Q274" s="13" t="s">
        <v>46</v>
      </c>
      <c r="R274" s="13" t="s">
        <v>45</v>
      </c>
      <c r="S274" s="13" t="s">
        <v>39</v>
      </c>
      <c r="T274" s="15">
        <v>1</v>
      </c>
      <c r="U274" s="228" t="s">
        <v>3785</v>
      </c>
      <c r="V274" s="13" t="s">
        <v>2992</v>
      </c>
      <c r="W274" s="16" t="s">
        <v>2993</v>
      </c>
      <c r="X274" s="17">
        <v>172.16</v>
      </c>
      <c r="Y274" s="18">
        <v>172.16</v>
      </c>
      <c r="Z274" s="18">
        <v>0</v>
      </c>
      <c r="AA274" s="18">
        <v>0</v>
      </c>
      <c r="AB274" s="18">
        <v>0</v>
      </c>
      <c r="AC274" s="18">
        <v>27.54</v>
      </c>
      <c r="AD274" s="18">
        <v>0</v>
      </c>
      <c r="AE274" s="18">
        <v>0</v>
      </c>
      <c r="AF274" s="18">
        <v>0</v>
      </c>
      <c r="AG274" s="18">
        <v>0</v>
      </c>
      <c r="AH274" s="18">
        <v>0</v>
      </c>
      <c r="AI274" s="18">
        <v>199.7</v>
      </c>
    </row>
    <row r="275" spans="1:36" x14ac:dyDescent="0.2">
      <c r="A275" s="13" t="s">
        <v>2755</v>
      </c>
      <c r="B275" s="13" t="s">
        <v>108</v>
      </c>
      <c r="C275" s="14" t="s">
        <v>43</v>
      </c>
      <c r="D275" s="13" t="s">
        <v>147</v>
      </c>
      <c r="E275" s="13" t="s">
        <v>2756</v>
      </c>
      <c r="F275" s="13" t="s">
        <v>2757</v>
      </c>
      <c r="G275" s="13" t="s">
        <v>2758</v>
      </c>
      <c r="H275" s="13" t="s">
        <v>2759</v>
      </c>
      <c r="I275" s="13" t="str">
        <f t="shared" si="24"/>
        <v>06-2024</v>
      </c>
      <c r="J275" s="13" t="str">
        <f t="shared" si="25"/>
        <v>2024</v>
      </c>
      <c r="K275" s="227" t="s">
        <v>2474</v>
      </c>
      <c r="L275" s="13" t="s">
        <v>63</v>
      </c>
      <c r="M275" s="13" t="s">
        <v>115</v>
      </c>
      <c r="N275" s="13" t="s">
        <v>35</v>
      </c>
      <c r="O275" s="13" t="s">
        <v>36</v>
      </c>
      <c r="P275" s="13" t="s">
        <v>44</v>
      </c>
      <c r="Q275" s="13" t="s">
        <v>56</v>
      </c>
      <c r="R275" s="13" t="s">
        <v>45</v>
      </c>
      <c r="S275" s="13" t="s">
        <v>39</v>
      </c>
      <c r="T275" s="15">
        <v>1</v>
      </c>
      <c r="U275" s="228" t="s">
        <v>3785</v>
      </c>
      <c r="V275" s="13" t="s">
        <v>2994</v>
      </c>
      <c r="W275" s="16" t="s">
        <v>2995</v>
      </c>
      <c r="X275" s="17">
        <v>548.28</v>
      </c>
      <c r="Y275" s="18">
        <v>548.28</v>
      </c>
      <c r="Z275" s="18">
        <v>0</v>
      </c>
      <c r="AA275" s="18">
        <v>0</v>
      </c>
      <c r="AB275" s="18">
        <v>0</v>
      </c>
      <c r="AC275" s="18">
        <v>87.72</v>
      </c>
      <c r="AD275" s="18">
        <v>0</v>
      </c>
      <c r="AE275" s="18">
        <v>0</v>
      </c>
      <c r="AF275" s="18">
        <v>0</v>
      </c>
      <c r="AG275" s="18">
        <v>0</v>
      </c>
      <c r="AH275" s="18">
        <v>0</v>
      </c>
      <c r="AI275" s="18">
        <v>636</v>
      </c>
    </row>
    <row r="276" spans="1:36" x14ac:dyDescent="0.2">
      <c r="A276" s="13" t="s">
        <v>2760</v>
      </c>
      <c r="B276" s="13" t="s">
        <v>108</v>
      </c>
      <c r="C276" s="14" t="s">
        <v>43</v>
      </c>
      <c r="D276" s="13" t="s">
        <v>147</v>
      </c>
      <c r="E276" s="13" t="s">
        <v>2761</v>
      </c>
      <c r="F276" s="13" t="s">
        <v>2762</v>
      </c>
      <c r="G276" s="13" t="s">
        <v>2763</v>
      </c>
      <c r="H276" s="13" t="s">
        <v>2764</v>
      </c>
      <c r="I276" s="13" t="str">
        <f t="shared" si="24"/>
        <v>06-2024</v>
      </c>
      <c r="J276" s="13" t="str">
        <f t="shared" si="25"/>
        <v>2024</v>
      </c>
      <c r="K276" s="227" t="s">
        <v>2474</v>
      </c>
      <c r="L276" s="13" t="s">
        <v>63</v>
      </c>
      <c r="M276" s="13" t="s">
        <v>115</v>
      </c>
      <c r="N276" s="13" t="s">
        <v>35</v>
      </c>
      <c r="O276" s="13" t="s">
        <v>36</v>
      </c>
      <c r="P276" s="13" t="s">
        <v>44</v>
      </c>
      <c r="Q276" s="13" t="s">
        <v>56</v>
      </c>
      <c r="R276" s="13" t="s">
        <v>45</v>
      </c>
      <c r="S276" s="13" t="s">
        <v>39</v>
      </c>
      <c r="T276" s="15">
        <v>1</v>
      </c>
      <c r="U276" s="228" t="s">
        <v>3785</v>
      </c>
      <c r="V276" s="13" t="s">
        <v>2996</v>
      </c>
      <c r="W276" s="16" t="s">
        <v>2997</v>
      </c>
      <c r="X276" s="17">
        <v>871.07</v>
      </c>
      <c r="Y276" s="18">
        <v>512.07000000000005</v>
      </c>
      <c r="Z276" s="18">
        <v>0</v>
      </c>
      <c r="AA276" s="18">
        <v>0</v>
      </c>
      <c r="AB276" s="74">
        <v>359</v>
      </c>
      <c r="AC276" s="18">
        <v>81.93</v>
      </c>
      <c r="AD276" s="18">
        <v>0</v>
      </c>
      <c r="AE276" s="18">
        <v>0</v>
      </c>
      <c r="AF276" s="18">
        <v>0</v>
      </c>
      <c r="AG276" s="18">
        <v>0</v>
      </c>
      <c r="AH276" s="18">
        <v>0</v>
      </c>
      <c r="AI276" s="18">
        <v>953</v>
      </c>
    </row>
    <row r="277" spans="1:36" x14ac:dyDescent="0.2">
      <c r="A277" s="13" t="s">
        <v>2765</v>
      </c>
      <c r="B277" s="13" t="s">
        <v>108</v>
      </c>
      <c r="C277" s="14" t="s">
        <v>43</v>
      </c>
      <c r="D277" s="13" t="s">
        <v>647</v>
      </c>
      <c r="E277" s="13" t="s">
        <v>2766</v>
      </c>
      <c r="F277" s="13" t="s">
        <v>2767</v>
      </c>
      <c r="G277" s="13" t="s">
        <v>2768</v>
      </c>
      <c r="H277" s="13" t="s">
        <v>2769</v>
      </c>
      <c r="I277" s="13" t="str">
        <f t="shared" si="24"/>
        <v>06-2024</v>
      </c>
      <c r="J277" s="13" t="str">
        <f t="shared" si="25"/>
        <v>2024</v>
      </c>
      <c r="K277" s="227" t="s">
        <v>2474</v>
      </c>
      <c r="L277" s="13" t="s">
        <v>63</v>
      </c>
      <c r="M277" s="13" t="s">
        <v>115</v>
      </c>
      <c r="N277" s="13" t="s">
        <v>35</v>
      </c>
      <c r="O277" s="13" t="s">
        <v>36</v>
      </c>
      <c r="P277" s="13" t="s">
        <v>44</v>
      </c>
      <c r="Q277" s="13" t="s">
        <v>46</v>
      </c>
      <c r="R277" s="13" t="s">
        <v>45</v>
      </c>
      <c r="S277" s="13" t="s">
        <v>39</v>
      </c>
      <c r="T277" s="15">
        <v>1</v>
      </c>
      <c r="U277" s="228" t="s">
        <v>3785</v>
      </c>
      <c r="V277" s="13" t="s">
        <v>2998</v>
      </c>
      <c r="W277" s="16" t="s">
        <v>2999</v>
      </c>
      <c r="X277" s="17">
        <v>20</v>
      </c>
      <c r="Y277" s="18">
        <v>0</v>
      </c>
      <c r="Z277" s="18">
        <v>0</v>
      </c>
      <c r="AA277" s="18">
        <v>0</v>
      </c>
      <c r="AB277" s="74">
        <v>20</v>
      </c>
      <c r="AC277" s="18">
        <v>0</v>
      </c>
      <c r="AD277" s="18">
        <v>0</v>
      </c>
      <c r="AE277" s="18">
        <v>0</v>
      </c>
      <c r="AF277" s="18">
        <v>0</v>
      </c>
      <c r="AG277" s="18">
        <v>0</v>
      </c>
      <c r="AH277" s="18">
        <v>0</v>
      </c>
      <c r="AI277" s="18">
        <v>20</v>
      </c>
    </row>
    <row r="278" spans="1:36" x14ac:dyDescent="0.2">
      <c r="A278" s="13" t="s">
        <v>2770</v>
      </c>
      <c r="B278" s="13" t="s">
        <v>108</v>
      </c>
      <c r="C278" s="14" t="s">
        <v>43</v>
      </c>
      <c r="D278" s="13" t="s">
        <v>647</v>
      </c>
      <c r="E278" s="13" t="s">
        <v>2771</v>
      </c>
      <c r="F278" s="13" t="s">
        <v>2772</v>
      </c>
      <c r="G278" s="13" t="s">
        <v>2773</v>
      </c>
      <c r="H278" s="13" t="s">
        <v>2774</v>
      </c>
      <c r="I278" s="13" t="str">
        <f t="shared" ref="I278:I303" si="26">MID(H278,6,2)&amp;"-"&amp;LEFT(H278,4)</f>
        <v>06-2024</v>
      </c>
      <c r="J278" s="13" t="str">
        <f t="shared" ref="J278:J303" si="27">LEFT(H278,4)</f>
        <v>2024</v>
      </c>
      <c r="K278" s="227" t="s">
        <v>2474</v>
      </c>
      <c r="L278" s="13" t="s">
        <v>63</v>
      </c>
      <c r="M278" s="13" t="s">
        <v>115</v>
      </c>
      <c r="N278" s="13" t="s">
        <v>35</v>
      </c>
      <c r="O278" s="13" t="s">
        <v>36</v>
      </c>
      <c r="P278" s="13" t="s">
        <v>44</v>
      </c>
      <c r="Q278" s="13" t="s">
        <v>56</v>
      </c>
      <c r="R278" s="13" t="s">
        <v>45</v>
      </c>
      <c r="S278" s="13" t="s">
        <v>39</v>
      </c>
      <c r="T278" s="15">
        <v>1</v>
      </c>
      <c r="U278" s="228" t="s">
        <v>3785</v>
      </c>
      <c r="V278" s="13" t="s">
        <v>3000</v>
      </c>
      <c r="W278" s="16" t="s">
        <v>3001</v>
      </c>
      <c r="X278" s="17">
        <v>1516.38</v>
      </c>
      <c r="Y278" s="18">
        <v>1516.38</v>
      </c>
      <c r="Z278" s="18">
        <v>0</v>
      </c>
      <c r="AA278" s="18">
        <v>0</v>
      </c>
      <c r="AB278" s="18">
        <v>0</v>
      </c>
      <c r="AC278" s="18">
        <v>242.62</v>
      </c>
      <c r="AD278" s="18">
        <v>0</v>
      </c>
      <c r="AE278" s="18">
        <v>0</v>
      </c>
      <c r="AF278" s="18">
        <v>0</v>
      </c>
      <c r="AG278" s="18">
        <v>0</v>
      </c>
      <c r="AH278" s="18">
        <v>0</v>
      </c>
      <c r="AI278" s="18">
        <v>1759</v>
      </c>
    </row>
    <row r="279" spans="1:36" x14ac:dyDescent="0.2">
      <c r="A279" s="13" t="s">
        <v>2775</v>
      </c>
      <c r="B279" s="13" t="s">
        <v>108</v>
      </c>
      <c r="C279" s="14" t="s">
        <v>43</v>
      </c>
      <c r="D279" s="13" t="s">
        <v>140</v>
      </c>
      <c r="E279" s="13" t="s">
        <v>2776</v>
      </c>
      <c r="F279" s="13" t="s">
        <v>2777</v>
      </c>
      <c r="G279" s="13" t="s">
        <v>2778</v>
      </c>
      <c r="H279" s="13" t="s">
        <v>2779</v>
      </c>
      <c r="I279" s="13" t="str">
        <f t="shared" si="26"/>
        <v>06-2024</v>
      </c>
      <c r="J279" s="13" t="str">
        <f t="shared" si="27"/>
        <v>2024</v>
      </c>
      <c r="K279" s="227" t="s">
        <v>2474</v>
      </c>
      <c r="L279" s="13" t="s">
        <v>63</v>
      </c>
      <c r="M279" s="13" t="s">
        <v>115</v>
      </c>
      <c r="N279" s="13" t="s">
        <v>35</v>
      </c>
      <c r="O279" s="13" t="s">
        <v>36</v>
      </c>
      <c r="P279" s="13" t="s">
        <v>44</v>
      </c>
      <c r="Q279" s="13" t="s">
        <v>56</v>
      </c>
      <c r="R279" s="13" t="s">
        <v>45</v>
      </c>
      <c r="S279" s="13" t="s">
        <v>39</v>
      </c>
      <c r="T279" s="15">
        <v>1</v>
      </c>
      <c r="U279" s="228" t="s">
        <v>3785</v>
      </c>
      <c r="V279" s="13" t="s">
        <v>3002</v>
      </c>
      <c r="W279" s="16" t="s">
        <v>3003</v>
      </c>
      <c r="X279" s="17">
        <v>1618.23</v>
      </c>
      <c r="Y279" s="18">
        <v>411.21</v>
      </c>
      <c r="Z279" s="18">
        <v>0</v>
      </c>
      <c r="AA279" s="18">
        <v>0</v>
      </c>
      <c r="AB279" s="74">
        <v>1012</v>
      </c>
      <c r="AC279" s="18">
        <v>65.790000000000006</v>
      </c>
      <c r="AD279" s="18">
        <v>0</v>
      </c>
      <c r="AE279" s="18">
        <v>0</v>
      </c>
      <c r="AF279" s="18">
        <v>0</v>
      </c>
      <c r="AG279" s="18">
        <v>0</v>
      </c>
      <c r="AH279" s="18">
        <v>0</v>
      </c>
      <c r="AI279" s="18">
        <v>1489</v>
      </c>
    </row>
    <row r="280" spans="1:36" x14ac:dyDescent="0.2">
      <c r="A280" s="13" t="s">
        <v>2780</v>
      </c>
      <c r="B280" s="13" t="s">
        <v>108</v>
      </c>
      <c r="C280" s="14" t="s">
        <v>43</v>
      </c>
      <c r="D280" s="13" t="s">
        <v>140</v>
      </c>
      <c r="E280" s="13" t="s">
        <v>2781</v>
      </c>
      <c r="F280" s="13" t="s">
        <v>2782</v>
      </c>
      <c r="G280" s="13" t="s">
        <v>2783</v>
      </c>
      <c r="H280" s="13" t="s">
        <v>2784</v>
      </c>
      <c r="I280" s="13" t="str">
        <f t="shared" si="26"/>
        <v>06-2024</v>
      </c>
      <c r="J280" s="13" t="str">
        <f t="shared" si="27"/>
        <v>2024</v>
      </c>
      <c r="K280" s="227" t="s">
        <v>2474</v>
      </c>
      <c r="L280" s="13" t="s">
        <v>63</v>
      </c>
      <c r="M280" s="13" t="s">
        <v>115</v>
      </c>
      <c r="N280" s="13" t="s">
        <v>35</v>
      </c>
      <c r="O280" s="13" t="s">
        <v>36</v>
      </c>
      <c r="P280" s="13" t="s">
        <v>44</v>
      </c>
      <c r="Q280" s="13" t="s">
        <v>56</v>
      </c>
      <c r="R280" s="13" t="s">
        <v>45</v>
      </c>
      <c r="S280" s="13" t="s">
        <v>39</v>
      </c>
      <c r="T280" s="15">
        <v>1</v>
      </c>
      <c r="U280" s="228" t="s">
        <v>3785</v>
      </c>
      <c r="V280" s="13" t="s">
        <v>3004</v>
      </c>
      <c r="W280" s="16" t="s">
        <v>3005</v>
      </c>
      <c r="X280" s="17">
        <v>254.73</v>
      </c>
      <c r="Y280" s="18">
        <v>0</v>
      </c>
      <c r="Z280" s="18">
        <v>0</v>
      </c>
      <c r="AA280" s="18">
        <v>0</v>
      </c>
      <c r="AB280" s="74">
        <v>254.73</v>
      </c>
      <c r="AC280" s="18">
        <v>0</v>
      </c>
      <c r="AD280" s="18">
        <v>0</v>
      </c>
      <c r="AE280" s="18">
        <v>0</v>
      </c>
      <c r="AF280" s="18">
        <v>0</v>
      </c>
      <c r="AG280" s="18">
        <v>0</v>
      </c>
      <c r="AH280" s="18">
        <v>0</v>
      </c>
      <c r="AI280" s="18">
        <v>254.73</v>
      </c>
    </row>
    <row r="281" spans="1:36" x14ac:dyDescent="0.2">
      <c r="A281" s="13" t="s">
        <v>2785</v>
      </c>
      <c r="B281" s="13" t="s">
        <v>108</v>
      </c>
      <c r="C281" s="14" t="s">
        <v>43</v>
      </c>
      <c r="D281" s="13" t="s">
        <v>140</v>
      </c>
      <c r="E281" s="13" t="s">
        <v>2786</v>
      </c>
      <c r="F281" s="13" t="s">
        <v>2787</v>
      </c>
      <c r="G281" s="13" t="s">
        <v>2788</v>
      </c>
      <c r="H281" s="13" t="s">
        <v>2789</v>
      </c>
      <c r="I281" s="13" t="str">
        <f t="shared" si="26"/>
        <v>06-2024</v>
      </c>
      <c r="J281" s="13" t="str">
        <f t="shared" si="27"/>
        <v>2024</v>
      </c>
      <c r="K281" s="227" t="s">
        <v>2474</v>
      </c>
      <c r="L281" s="13" t="s">
        <v>63</v>
      </c>
      <c r="M281" s="13" t="s">
        <v>115</v>
      </c>
      <c r="N281" s="13" t="s">
        <v>35</v>
      </c>
      <c r="O281" s="13" t="s">
        <v>36</v>
      </c>
      <c r="P281" s="13" t="s">
        <v>44</v>
      </c>
      <c r="Q281" s="13" t="s">
        <v>56</v>
      </c>
      <c r="R281" s="13" t="s">
        <v>45</v>
      </c>
      <c r="S281" s="13" t="s">
        <v>39</v>
      </c>
      <c r="T281" s="15">
        <v>1</v>
      </c>
      <c r="U281" s="228" t="s">
        <v>3785</v>
      </c>
      <c r="V281" s="13" t="s">
        <v>3006</v>
      </c>
      <c r="W281" s="16" t="s">
        <v>3007</v>
      </c>
      <c r="X281" s="17">
        <v>864.45</v>
      </c>
      <c r="Y281" s="18">
        <v>0</v>
      </c>
      <c r="Z281" s="18">
        <v>0</v>
      </c>
      <c r="AA281" s="18">
        <v>0</v>
      </c>
      <c r="AB281" s="74">
        <v>829.67</v>
      </c>
      <c r="AC281" s="18">
        <v>0</v>
      </c>
      <c r="AD281" s="18">
        <v>0</v>
      </c>
      <c r="AE281" s="18">
        <v>0</v>
      </c>
      <c r="AF281" s="18">
        <v>0</v>
      </c>
      <c r="AG281" s="18">
        <v>0</v>
      </c>
      <c r="AH281" s="18">
        <v>0</v>
      </c>
      <c r="AI281" s="18">
        <v>829.67000000000007</v>
      </c>
    </row>
    <row r="282" spans="1:36" x14ac:dyDescent="0.2">
      <c r="A282" s="13" t="s">
        <v>2790</v>
      </c>
      <c r="B282" s="13" t="s">
        <v>108</v>
      </c>
      <c r="C282" s="14" t="s">
        <v>43</v>
      </c>
      <c r="D282" s="13" t="s">
        <v>2791</v>
      </c>
      <c r="E282" s="13" t="s">
        <v>2792</v>
      </c>
      <c r="F282" s="13" t="s">
        <v>2793</v>
      </c>
      <c r="G282" s="13" t="s">
        <v>2794</v>
      </c>
      <c r="H282" s="13" t="s">
        <v>2795</v>
      </c>
      <c r="I282" s="13" t="str">
        <f t="shared" si="26"/>
        <v>06-2024</v>
      </c>
      <c r="J282" s="13" t="str">
        <f t="shared" si="27"/>
        <v>2024</v>
      </c>
      <c r="K282" s="227" t="s">
        <v>2475</v>
      </c>
      <c r="L282" s="13" t="s">
        <v>3008</v>
      </c>
      <c r="M282" s="13" t="s">
        <v>3009</v>
      </c>
      <c r="N282" s="13" t="s">
        <v>35</v>
      </c>
      <c r="O282" s="13" t="s">
        <v>36</v>
      </c>
      <c r="P282" s="13" t="s">
        <v>44</v>
      </c>
      <c r="Q282" s="13" t="s">
        <v>58</v>
      </c>
      <c r="R282" s="13" t="s">
        <v>45</v>
      </c>
      <c r="S282" s="13" t="s">
        <v>39</v>
      </c>
      <c r="T282" s="15">
        <v>1</v>
      </c>
      <c r="U282" s="228" t="s">
        <v>3784</v>
      </c>
      <c r="V282" s="13" t="s">
        <v>3010</v>
      </c>
      <c r="W282" s="16" t="s">
        <v>3011</v>
      </c>
      <c r="X282" s="17">
        <v>89.23</v>
      </c>
      <c r="Y282" s="18">
        <v>83.88</v>
      </c>
      <c r="Z282" s="18">
        <v>0</v>
      </c>
      <c r="AA282" s="18">
        <v>0</v>
      </c>
      <c r="AB282" s="74">
        <v>0</v>
      </c>
      <c r="AC282" s="18">
        <v>13.42</v>
      </c>
      <c r="AD282" s="18">
        <v>0</v>
      </c>
      <c r="AE282" s="18">
        <v>0</v>
      </c>
      <c r="AF282" s="18">
        <v>0</v>
      </c>
      <c r="AG282" s="18">
        <v>0</v>
      </c>
      <c r="AH282" s="18">
        <v>0</v>
      </c>
      <c r="AI282" s="18">
        <v>97.300000000000011</v>
      </c>
    </row>
    <row r="283" spans="1:36" x14ac:dyDescent="0.2">
      <c r="A283" s="13" t="s">
        <v>2796</v>
      </c>
      <c r="B283" s="13" t="s">
        <v>108</v>
      </c>
      <c r="C283" s="14" t="s">
        <v>43</v>
      </c>
      <c r="D283" s="13" t="s">
        <v>2797</v>
      </c>
      <c r="E283" s="13" t="s">
        <v>2798</v>
      </c>
      <c r="F283" s="13" t="s">
        <v>2799</v>
      </c>
      <c r="G283" s="13" t="s">
        <v>2800</v>
      </c>
      <c r="H283" s="13" t="s">
        <v>2801</v>
      </c>
      <c r="I283" s="13" t="str">
        <f t="shared" si="26"/>
        <v>06-2024</v>
      </c>
      <c r="J283" s="13" t="str">
        <f t="shared" si="27"/>
        <v>2024</v>
      </c>
      <c r="K283" s="227" t="s">
        <v>2474</v>
      </c>
      <c r="L283" s="13" t="s">
        <v>3012</v>
      </c>
      <c r="M283" s="13" t="s">
        <v>3013</v>
      </c>
      <c r="N283" s="13" t="s">
        <v>35</v>
      </c>
      <c r="O283" s="13" t="s">
        <v>36</v>
      </c>
      <c r="P283" s="13" t="s">
        <v>44</v>
      </c>
      <c r="Q283" s="13" t="s">
        <v>56</v>
      </c>
      <c r="R283" s="13" t="s">
        <v>45</v>
      </c>
      <c r="S283" s="13" t="s">
        <v>39</v>
      </c>
      <c r="T283" s="15">
        <v>1</v>
      </c>
      <c r="U283" s="228" t="s">
        <v>3784</v>
      </c>
      <c r="V283" s="13" t="s">
        <v>3014</v>
      </c>
      <c r="W283" s="16" t="s">
        <v>394</v>
      </c>
      <c r="X283" s="17">
        <v>437.07</v>
      </c>
      <c r="Y283" s="18">
        <v>437.07</v>
      </c>
      <c r="Z283" s="18">
        <v>0</v>
      </c>
      <c r="AA283" s="18">
        <v>0</v>
      </c>
      <c r="AB283" s="18">
        <v>0</v>
      </c>
      <c r="AC283" s="18">
        <v>69.930000000000007</v>
      </c>
      <c r="AD283" s="18">
        <v>0</v>
      </c>
      <c r="AE283" s="18">
        <v>0</v>
      </c>
      <c r="AF283" s="18">
        <v>0</v>
      </c>
      <c r="AG283" s="18">
        <v>0</v>
      </c>
      <c r="AH283" s="18">
        <v>0</v>
      </c>
      <c r="AI283" s="18">
        <v>507</v>
      </c>
    </row>
    <row r="284" spans="1:36" x14ac:dyDescent="0.2">
      <c r="A284" s="13" t="s">
        <v>2802</v>
      </c>
      <c r="B284" s="13" t="s">
        <v>108</v>
      </c>
      <c r="C284" s="14" t="s">
        <v>43</v>
      </c>
      <c r="D284" s="13" t="s">
        <v>751</v>
      </c>
      <c r="E284" s="13" t="s">
        <v>2803</v>
      </c>
      <c r="F284" s="13" t="s">
        <v>2804</v>
      </c>
      <c r="G284" s="13" t="s">
        <v>2805</v>
      </c>
      <c r="H284" s="13" t="s">
        <v>2806</v>
      </c>
      <c r="I284" s="13" t="str">
        <f t="shared" si="26"/>
        <v>06-2024</v>
      </c>
      <c r="J284" s="13" t="str">
        <f t="shared" si="27"/>
        <v>2024</v>
      </c>
      <c r="K284" s="227" t="s">
        <v>2474</v>
      </c>
      <c r="L284" s="13" t="s">
        <v>3015</v>
      </c>
      <c r="M284" s="13" t="s">
        <v>3016</v>
      </c>
      <c r="N284" s="13" t="s">
        <v>35</v>
      </c>
      <c r="O284" s="13" t="s">
        <v>36</v>
      </c>
      <c r="P284" s="13" t="s">
        <v>44</v>
      </c>
      <c r="Q284" s="13" t="s">
        <v>114</v>
      </c>
      <c r="R284" s="13" t="s">
        <v>45</v>
      </c>
      <c r="S284" s="13" t="s">
        <v>39</v>
      </c>
      <c r="T284" s="15">
        <v>1</v>
      </c>
      <c r="U284" s="228" t="s">
        <v>3784</v>
      </c>
      <c r="V284" s="13" t="s">
        <v>3017</v>
      </c>
      <c r="W284" s="16" t="s">
        <v>98</v>
      </c>
      <c r="X284" s="17">
        <v>473.28</v>
      </c>
      <c r="Y284" s="18">
        <v>473.28</v>
      </c>
      <c r="Z284" s="18">
        <v>0</v>
      </c>
      <c r="AA284" s="18">
        <v>0</v>
      </c>
      <c r="AB284" s="18">
        <v>0</v>
      </c>
      <c r="AC284" s="18">
        <v>75.72</v>
      </c>
      <c r="AD284" s="18">
        <v>0</v>
      </c>
      <c r="AE284" s="18">
        <v>0</v>
      </c>
      <c r="AF284" s="18">
        <v>0</v>
      </c>
      <c r="AG284" s="18">
        <v>0</v>
      </c>
      <c r="AH284" s="18">
        <v>0</v>
      </c>
      <c r="AI284" s="18">
        <v>549</v>
      </c>
    </row>
    <row r="285" spans="1:36" x14ac:dyDescent="0.2">
      <c r="A285" s="13" t="s">
        <v>2807</v>
      </c>
      <c r="B285" s="13" t="s">
        <v>108</v>
      </c>
      <c r="C285" s="14" t="s">
        <v>43</v>
      </c>
      <c r="D285" s="13" t="s">
        <v>2808</v>
      </c>
      <c r="E285" s="13" t="s">
        <v>2809</v>
      </c>
      <c r="F285" s="13" t="s">
        <v>2810</v>
      </c>
      <c r="G285" s="13" t="s">
        <v>2811</v>
      </c>
      <c r="H285" s="13" t="s">
        <v>2812</v>
      </c>
      <c r="I285" s="13" t="str">
        <f t="shared" si="26"/>
        <v>06-2024</v>
      </c>
      <c r="J285" s="13" t="str">
        <f t="shared" si="27"/>
        <v>2024</v>
      </c>
      <c r="K285" s="227" t="s">
        <v>2474</v>
      </c>
      <c r="L285" s="13" t="s">
        <v>3018</v>
      </c>
      <c r="M285" s="13" t="s">
        <v>3019</v>
      </c>
      <c r="N285" s="13" t="s">
        <v>35</v>
      </c>
      <c r="O285" s="13" t="s">
        <v>36</v>
      </c>
      <c r="P285" s="13" t="s">
        <v>44</v>
      </c>
      <c r="Q285" s="13" t="s">
        <v>46</v>
      </c>
      <c r="R285" s="13" t="s">
        <v>45</v>
      </c>
      <c r="S285" s="13" t="s">
        <v>39</v>
      </c>
      <c r="T285" s="15">
        <v>1</v>
      </c>
      <c r="U285" s="228" t="s">
        <v>3785</v>
      </c>
      <c r="V285" s="230" t="s">
        <v>3020</v>
      </c>
      <c r="W285" s="16" t="s">
        <v>3021</v>
      </c>
      <c r="X285" s="17">
        <v>160</v>
      </c>
      <c r="Y285" s="18">
        <f>100-68.97</f>
        <v>31.03</v>
      </c>
      <c r="Z285" s="18">
        <v>0</v>
      </c>
      <c r="AA285" s="18">
        <v>0</v>
      </c>
      <c r="AB285" s="74">
        <v>60</v>
      </c>
      <c r="AC285" s="18">
        <f>16-11.03</f>
        <v>4.9700000000000006</v>
      </c>
      <c r="AD285" s="18">
        <v>0</v>
      </c>
      <c r="AE285" s="18">
        <v>0</v>
      </c>
      <c r="AF285" s="18">
        <v>0</v>
      </c>
      <c r="AG285" s="18">
        <v>0</v>
      </c>
      <c r="AH285" s="18">
        <v>0</v>
      </c>
      <c r="AI285" s="74">
        <v>176</v>
      </c>
      <c r="AJ285" s="8">
        <v>80</v>
      </c>
    </row>
    <row r="286" spans="1:36" x14ac:dyDescent="0.2">
      <c r="A286" s="13" t="s">
        <v>2813</v>
      </c>
      <c r="B286" s="13" t="s">
        <v>108</v>
      </c>
      <c r="C286" s="14" t="s">
        <v>43</v>
      </c>
      <c r="D286" s="13" t="s">
        <v>2814</v>
      </c>
      <c r="E286" s="13" t="s">
        <v>2815</v>
      </c>
      <c r="F286" s="13" t="s">
        <v>2816</v>
      </c>
      <c r="G286" s="13" t="s">
        <v>2817</v>
      </c>
      <c r="H286" s="13" t="s">
        <v>2818</v>
      </c>
      <c r="I286" s="13" t="str">
        <f t="shared" si="26"/>
        <v>06-2024</v>
      </c>
      <c r="J286" s="13" t="str">
        <f t="shared" si="27"/>
        <v>2024</v>
      </c>
      <c r="K286" s="227" t="s">
        <v>2474</v>
      </c>
      <c r="L286" s="13" t="s">
        <v>3022</v>
      </c>
      <c r="M286" s="13" t="s">
        <v>3023</v>
      </c>
      <c r="N286" s="13" t="s">
        <v>35</v>
      </c>
      <c r="O286" s="13" t="s">
        <v>36</v>
      </c>
      <c r="P286" s="13" t="s">
        <v>44</v>
      </c>
      <c r="Q286" s="13" t="s">
        <v>58</v>
      </c>
      <c r="R286" s="13" t="s">
        <v>45</v>
      </c>
      <c r="S286" s="13" t="s">
        <v>39</v>
      </c>
      <c r="T286" s="15">
        <v>1</v>
      </c>
      <c r="U286" s="228" t="s">
        <v>3784</v>
      </c>
      <c r="V286" s="13" t="s">
        <v>3024</v>
      </c>
      <c r="W286" s="16" t="s">
        <v>3025</v>
      </c>
      <c r="X286" s="17">
        <v>346.14</v>
      </c>
      <c r="Y286" s="18">
        <v>336.63</v>
      </c>
      <c r="Z286" s="18">
        <v>0</v>
      </c>
      <c r="AA286" s="18">
        <v>0</v>
      </c>
      <c r="AB286" s="18">
        <v>0</v>
      </c>
      <c r="AC286" s="18">
        <v>53.86</v>
      </c>
      <c r="AD286" s="74">
        <v>9.51</v>
      </c>
      <c r="AE286" s="18">
        <v>0</v>
      </c>
      <c r="AF286" s="18">
        <v>0</v>
      </c>
      <c r="AG286" s="18">
        <v>0</v>
      </c>
      <c r="AH286" s="18">
        <v>0</v>
      </c>
      <c r="AI286" s="18">
        <v>400</v>
      </c>
    </row>
    <row r="287" spans="1:36" x14ac:dyDescent="0.2">
      <c r="A287" s="13" t="s">
        <v>2819</v>
      </c>
      <c r="B287" s="13" t="s">
        <v>108</v>
      </c>
      <c r="C287" s="14" t="s">
        <v>43</v>
      </c>
      <c r="D287" s="13" t="s">
        <v>95</v>
      </c>
      <c r="E287" s="13" t="s">
        <v>2820</v>
      </c>
      <c r="F287" s="13" t="s">
        <v>2821</v>
      </c>
      <c r="G287" s="13" t="s">
        <v>2822</v>
      </c>
      <c r="H287" s="13" t="s">
        <v>2823</v>
      </c>
      <c r="I287" s="13" t="str">
        <f t="shared" si="26"/>
        <v>06-2024</v>
      </c>
      <c r="J287" s="13" t="str">
        <f t="shared" si="27"/>
        <v>2024</v>
      </c>
      <c r="K287" s="227" t="s">
        <v>2474</v>
      </c>
      <c r="L287" s="13" t="s">
        <v>96</v>
      </c>
      <c r="M287" s="13" t="s">
        <v>120</v>
      </c>
      <c r="N287" s="13" t="s">
        <v>35</v>
      </c>
      <c r="O287" s="13" t="s">
        <v>36</v>
      </c>
      <c r="P287" s="13" t="s">
        <v>44</v>
      </c>
      <c r="Q287" s="13" t="s">
        <v>46</v>
      </c>
      <c r="R287" s="13" t="s">
        <v>45</v>
      </c>
      <c r="S287" s="13" t="s">
        <v>39</v>
      </c>
      <c r="T287" s="15">
        <v>1</v>
      </c>
      <c r="U287" s="228" t="s">
        <v>3785</v>
      </c>
      <c r="V287" s="13" t="s">
        <v>3026</v>
      </c>
      <c r="W287" s="16" t="s">
        <v>3027</v>
      </c>
      <c r="X287" s="17">
        <v>244.82</v>
      </c>
      <c r="Y287" s="18">
        <v>220.34</v>
      </c>
      <c r="Z287" s="18">
        <v>0</v>
      </c>
      <c r="AA287" s="18">
        <v>0</v>
      </c>
      <c r="AB287" s="74">
        <v>0</v>
      </c>
      <c r="AC287" s="18">
        <v>35.26</v>
      </c>
      <c r="AD287" s="18">
        <v>0</v>
      </c>
      <c r="AE287" s="18">
        <v>0</v>
      </c>
      <c r="AF287" s="18">
        <v>0</v>
      </c>
      <c r="AG287" s="18">
        <v>0</v>
      </c>
      <c r="AH287" s="18">
        <v>0</v>
      </c>
      <c r="AI287" s="18">
        <v>255.6</v>
      </c>
    </row>
    <row r="288" spans="1:36" x14ac:dyDescent="0.2">
      <c r="A288" s="13" t="s">
        <v>2824</v>
      </c>
      <c r="B288" s="13" t="s">
        <v>108</v>
      </c>
      <c r="C288" s="14" t="s">
        <v>43</v>
      </c>
      <c r="D288" s="13" t="s">
        <v>95</v>
      </c>
      <c r="E288" s="13" t="s">
        <v>2825</v>
      </c>
      <c r="F288" s="13" t="s">
        <v>2826</v>
      </c>
      <c r="G288" s="13" t="s">
        <v>2827</v>
      </c>
      <c r="H288" s="13" t="s">
        <v>2828</v>
      </c>
      <c r="I288" s="13" t="str">
        <f t="shared" si="26"/>
        <v>06-2024</v>
      </c>
      <c r="J288" s="13" t="str">
        <f t="shared" si="27"/>
        <v>2024</v>
      </c>
      <c r="K288" s="227" t="s">
        <v>2474</v>
      </c>
      <c r="L288" s="13" t="s">
        <v>96</v>
      </c>
      <c r="M288" s="13" t="s">
        <v>120</v>
      </c>
      <c r="N288" s="13" t="s">
        <v>35</v>
      </c>
      <c r="O288" s="13" t="s">
        <v>36</v>
      </c>
      <c r="P288" s="13" t="s">
        <v>44</v>
      </c>
      <c r="Q288" s="13" t="s">
        <v>56</v>
      </c>
      <c r="R288" s="13" t="s">
        <v>45</v>
      </c>
      <c r="S288" s="13" t="s">
        <v>39</v>
      </c>
      <c r="T288" s="15">
        <v>1</v>
      </c>
      <c r="U288" s="228" t="s">
        <v>3785</v>
      </c>
      <c r="V288" s="13" t="s">
        <v>3028</v>
      </c>
      <c r="W288" s="16" t="s">
        <v>3029</v>
      </c>
      <c r="X288" s="17">
        <v>110.34</v>
      </c>
      <c r="Y288" s="18">
        <v>110.34</v>
      </c>
      <c r="Z288" s="18">
        <v>0</v>
      </c>
      <c r="AA288" s="18">
        <v>0</v>
      </c>
      <c r="AB288" s="18">
        <v>0</v>
      </c>
      <c r="AC288" s="18">
        <v>17.66</v>
      </c>
      <c r="AD288" s="18">
        <v>0</v>
      </c>
      <c r="AE288" s="18">
        <v>0</v>
      </c>
      <c r="AF288" s="18">
        <v>0</v>
      </c>
      <c r="AG288" s="18">
        <v>0</v>
      </c>
      <c r="AH288" s="18">
        <v>0</v>
      </c>
      <c r="AI288" s="18">
        <v>128</v>
      </c>
    </row>
    <row r="289" spans="1:35" x14ac:dyDescent="0.2">
      <c r="A289" s="13" t="s">
        <v>2829</v>
      </c>
      <c r="B289" s="13" t="s">
        <v>108</v>
      </c>
      <c r="C289" s="14" t="s">
        <v>43</v>
      </c>
      <c r="D289" s="13" t="s">
        <v>132</v>
      </c>
      <c r="E289" s="13" t="s">
        <v>2830</v>
      </c>
      <c r="F289" s="13" t="s">
        <v>2831</v>
      </c>
      <c r="G289" s="13" t="s">
        <v>2832</v>
      </c>
      <c r="H289" s="13" t="s">
        <v>2833</v>
      </c>
      <c r="I289" s="13" t="str">
        <f t="shared" si="26"/>
        <v>06-2024</v>
      </c>
      <c r="J289" s="13" t="str">
        <f t="shared" si="27"/>
        <v>2024</v>
      </c>
      <c r="K289" s="227" t="s">
        <v>2474</v>
      </c>
      <c r="L289" s="13" t="s">
        <v>133</v>
      </c>
      <c r="M289" s="13" t="s">
        <v>134</v>
      </c>
      <c r="N289" s="13" t="s">
        <v>35</v>
      </c>
      <c r="O289" s="13" t="s">
        <v>36</v>
      </c>
      <c r="P289" s="13" t="s">
        <v>51</v>
      </c>
      <c r="Q289" s="13" t="s">
        <v>52</v>
      </c>
      <c r="R289" s="13" t="s">
        <v>45</v>
      </c>
      <c r="S289" s="13" t="s">
        <v>39</v>
      </c>
      <c r="T289" s="15">
        <v>1</v>
      </c>
      <c r="U289" s="228" t="s">
        <v>3785</v>
      </c>
      <c r="V289" s="13" t="s">
        <v>3030</v>
      </c>
      <c r="W289" s="16" t="s">
        <v>3031</v>
      </c>
      <c r="X289" s="17">
        <v>1033.6199999999999</v>
      </c>
      <c r="Y289" s="18">
        <v>826.72</v>
      </c>
      <c r="Z289" s="18">
        <v>0</v>
      </c>
      <c r="AA289" s="18">
        <v>0</v>
      </c>
      <c r="AB289" s="74">
        <v>0</v>
      </c>
      <c r="AC289" s="18">
        <v>132.28</v>
      </c>
      <c r="AD289" s="18">
        <v>0</v>
      </c>
      <c r="AE289" s="18">
        <v>0</v>
      </c>
      <c r="AF289" s="18">
        <v>0</v>
      </c>
      <c r="AG289" s="18">
        <v>0</v>
      </c>
      <c r="AH289" s="18">
        <v>0</v>
      </c>
      <c r="AI289" s="18">
        <v>958.99999999999989</v>
      </c>
    </row>
    <row r="290" spans="1:35" x14ac:dyDescent="0.2">
      <c r="A290" s="13" t="s">
        <v>2834</v>
      </c>
      <c r="B290" s="13" t="s">
        <v>108</v>
      </c>
      <c r="C290" s="14" t="s">
        <v>43</v>
      </c>
      <c r="D290" s="13" t="s">
        <v>132</v>
      </c>
      <c r="E290" s="13" t="s">
        <v>2835</v>
      </c>
      <c r="F290" s="13" t="s">
        <v>2836</v>
      </c>
      <c r="G290" s="13" t="s">
        <v>2837</v>
      </c>
      <c r="H290" s="13" t="s">
        <v>2838</v>
      </c>
      <c r="I290" s="13" t="str">
        <f t="shared" si="26"/>
        <v>06-2024</v>
      </c>
      <c r="J290" s="13" t="str">
        <f t="shared" si="27"/>
        <v>2024</v>
      </c>
      <c r="K290" s="227" t="s">
        <v>2474</v>
      </c>
      <c r="L290" s="13" t="s">
        <v>133</v>
      </c>
      <c r="M290" s="13" t="s">
        <v>134</v>
      </c>
      <c r="N290" s="13" t="s">
        <v>35</v>
      </c>
      <c r="O290" s="13" t="s">
        <v>36</v>
      </c>
      <c r="P290" s="13" t="s">
        <v>51</v>
      </c>
      <c r="Q290" s="13" t="s">
        <v>52</v>
      </c>
      <c r="R290" s="13" t="s">
        <v>45</v>
      </c>
      <c r="S290" s="13" t="s">
        <v>39</v>
      </c>
      <c r="T290" s="15">
        <v>1</v>
      </c>
      <c r="U290" s="228" t="s">
        <v>3785</v>
      </c>
      <c r="V290" s="13" t="s">
        <v>3032</v>
      </c>
      <c r="W290" s="16" t="s">
        <v>3033</v>
      </c>
      <c r="X290" s="17">
        <v>2006.9</v>
      </c>
      <c r="Y290" s="18">
        <v>705.8</v>
      </c>
      <c r="Z290" s="18">
        <v>0</v>
      </c>
      <c r="AA290" s="18">
        <v>0</v>
      </c>
      <c r="AB290" s="74">
        <v>0</v>
      </c>
      <c r="AC290" s="18">
        <v>112.92</v>
      </c>
      <c r="AD290" s="18">
        <v>0</v>
      </c>
      <c r="AE290" s="18">
        <v>0</v>
      </c>
      <c r="AF290" s="18">
        <v>0</v>
      </c>
      <c r="AG290" s="18">
        <v>0</v>
      </c>
      <c r="AH290" s="18">
        <v>0</v>
      </c>
      <c r="AI290" s="18">
        <v>818.72000000000014</v>
      </c>
    </row>
    <row r="291" spans="1:35" x14ac:dyDescent="0.2">
      <c r="A291" s="13" t="s">
        <v>2839</v>
      </c>
      <c r="B291" s="13" t="s">
        <v>108</v>
      </c>
      <c r="C291" s="14" t="s">
        <v>43</v>
      </c>
      <c r="D291" s="13" t="s">
        <v>132</v>
      </c>
      <c r="E291" s="13" t="s">
        <v>2840</v>
      </c>
      <c r="F291" s="13" t="s">
        <v>2841</v>
      </c>
      <c r="G291" s="13" t="s">
        <v>2842</v>
      </c>
      <c r="H291" s="13" t="s">
        <v>2843</v>
      </c>
      <c r="I291" s="13" t="str">
        <f t="shared" si="26"/>
        <v>06-2024</v>
      </c>
      <c r="J291" s="13" t="str">
        <f t="shared" si="27"/>
        <v>2024</v>
      </c>
      <c r="K291" s="227" t="s">
        <v>2474</v>
      </c>
      <c r="L291" s="13" t="s">
        <v>133</v>
      </c>
      <c r="M291" s="13" t="s">
        <v>134</v>
      </c>
      <c r="N291" s="13" t="s">
        <v>35</v>
      </c>
      <c r="O291" s="13" t="s">
        <v>36</v>
      </c>
      <c r="P291" s="13" t="s">
        <v>51</v>
      </c>
      <c r="Q291" s="13" t="s">
        <v>52</v>
      </c>
      <c r="R291" s="13" t="s">
        <v>45</v>
      </c>
      <c r="S291" s="13" t="s">
        <v>39</v>
      </c>
      <c r="T291" s="15">
        <v>1</v>
      </c>
      <c r="U291" s="228" t="s">
        <v>3785</v>
      </c>
      <c r="V291" s="13" t="s">
        <v>3034</v>
      </c>
      <c r="W291" s="16" t="s">
        <v>3035</v>
      </c>
      <c r="X291" s="17">
        <v>516.38</v>
      </c>
      <c r="Y291" s="18">
        <v>280.79000000000002</v>
      </c>
      <c r="Z291" s="18">
        <v>0</v>
      </c>
      <c r="AA291" s="18">
        <v>0</v>
      </c>
      <c r="AB291" s="74">
        <v>0</v>
      </c>
      <c r="AC291" s="18">
        <v>44.93</v>
      </c>
      <c r="AD291" s="18">
        <v>0</v>
      </c>
      <c r="AE291" s="18">
        <v>0</v>
      </c>
      <c r="AF291" s="18">
        <v>0</v>
      </c>
      <c r="AG291" s="18">
        <v>0</v>
      </c>
      <c r="AH291" s="18">
        <v>0</v>
      </c>
      <c r="AI291" s="18">
        <v>325.71999999999997</v>
      </c>
    </row>
    <row r="292" spans="1:35" x14ac:dyDescent="0.2">
      <c r="A292" s="13" t="s">
        <v>2844</v>
      </c>
      <c r="B292" s="13" t="s">
        <v>108</v>
      </c>
      <c r="C292" s="14" t="s">
        <v>43</v>
      </c>
      <c r="D292" s="13" t="s">
        <v>132</v>
      </c>
      <c r="E292" s="13" t="s">
        <v>2845</v>
      </c>
      <c r="F292" s="13" t="s">
        <v>2846</v>
      </c>
      <c r="G292" s="13" t="s">
        <v>2847</v>
      </c>
      <c r="H292" s="13" t="s">
        <v>2848</v>
      </c>
      <c r="I292" s="13" t="str">
        <f t="shared" si="26"/>
        <v>06-2024</v>
      </c>
      <c r="J292" s="13" t="str">
        <f t="shared" si="27"/>
        <v>2024</v>
      </c>
      <c r="K292" s="227" t="s">
        <v>2474</v>
      </c>
      <c r="L292" s="13" t="s">
        <v>133</v>
      </c>
      <c r="M292" s="13" t="s">
        <v>134</v>
      </c>
      <c r="N292" s="13" t="s">
        <v>35</v>
      </c>
      <c r="O292" s="13" t="s">
        <v>36</v>
      </c>
      <c r="P292" s="13" t="s">
        <v>44</v>
      </c>
      <c r="Q292" s="13" t="s">
        <v>56</v>
      </c>
      <c r="R292" s="75" t="s">
        <v>2183</v>
      </c>
      <c r="S292" s="13" t="s">
        <v>39</v>
      </c>
      <c r="T292" s="15">
        <v>1</v>
      </c>
      <c r="U292" s="228" t="s">
        <v>3783</v>
      </c>
      <c r="V292" s="13" t="s">
        <v>3036</v>
      </c>
      <c r="W292" s="16" t="s">
        <v>3037</v>
      </c>
      <c r="X292" s="17">
        <v>11206.03</v>
      </c>
      <c r="Y292" s="18">
        <v>9481.89</v>
      </c>
      <c r="Z292" s="18">
        <v>0</v>
      </c>
      <c r="AA292" s="18">
        <v>0</v>
      </c>
      <c r="AB292" s="18">
        <v>0</v>
      </c>
      <c r="AC292" s="18">
        <v>1517.1</v>
      </c>
      <c r="AD292" s="18">
        <v>0</v>
      </c>
      <c r="AE292" s="18">
        <v>0</v>
      </c>
      <c r="AF292" s="18">
        <v>0</v>
      </c>
      <c r="AG292" s="18">
        <v>0</v>
      </c>
      <c r="AH292" s="18">
        <v>0</v>
      </c>
      <c r="AI292" s="18">
        <v>10998.99</v>
      </c>
    </row>
    <row r="293" spans="1:35" x14ac:dyDescent="0.2">
      <c r="A293" s="13" t="s">
        <v>2849</v>
      </c>
      <c r="B293" s="13" t="s">
        <v>108</v>
      </c>
      <c r="C293" s="14" t="s">
        <v>43</v>
      </c>
      <c r="D293" s="13" t="s">
        <v>2850</v>
      </c>
      <c r="E293" s="13" t="s">
        <v>2851</v>
      </c>
      <c r="F293" s="13" t="s">
        <v>2852</v>
      </c>
      <c r="G293" s="13" t="s">
        <v>2853</v>
      </c>
      <c r="H293" s="13" t="s">
        <v>2854</v>
      </c>
      <c r="I293" s="13" t="str">
        <f t="shared" si="26"/>
        <v>06-2024</v>
      </c>
      <c r="J293" s="13" t="str">
        <f t="shared" si="27"/>
        <v>2024</v>
      </c>
      <c r="K293" s="227" t="s">
        <v>2474</v>
      </c>
      <c r="L293" s="13" t="s">
        <v>1531</v>
      </c>
      <c r="M293" s="13" t="s">
        <v>1532</v>
      </c>
      <c r="N293" s="13" t="s">
        <v>35</v>
      </c>
      <c r="O293" s="13" t="s">
        <v>36</v>
      </c>
      <c r="P293" s="13" t="s">
        <v>44</v>
      </c>
      <c r="Q293" s="13" t="s">
        <v>46</v>
      </c>
      <c r="R293" s="13" t="s">
        <v>61</v>
      </c>
      <c r="S293" s="13" t="s">
        <v>39</v>
      </c>
      <c r="T293" s="15">
        <v>1</v>
      </c>
      <c r="U293" s="228" t="s">
        <v>3785</v>
      </c>
      <c r="V293" s="13" t="s">
        <v>3038</v>
      </c>
      <c r="W293" s="16" t="s">
        <v>3039</v>
      </c>
      <c r="X293" s="17">
        <v>1043.49</v>
      </c>
      <c r="Y293" s="18">
        <v>250.86</v>
      </c>
      <c r="Z293" s="18">
        <v>0</v>
      </c>
      <c r="AA293" s="18">
        <v>0</v>
      </c>
      <c r="AB293" s="74">
        <v>792.63</v>
      </c>
      <c r="AC293" s="18">
        <v>40.14</v>
      </c>
      <c r="AD293" s="18">
        <v>0</v>
      </c>
      <c r="AE293" s="18">
        <v>0</v>
      </c>
      <c r="AF293" s="18">
        <v>0</v>
      </c>
      <c r="AG293" s="18">
        <v>0</v>
      </c>
      <c r="AH293" s="18">
        <v>0</v>
      </c>
      <c r="AI293" s="18">
        <v>1083.6300000000001</v>
      </c>
    </row>
    <row r="294" spans="1:35" x14ac:dyDescent="0.2">
      <c r="A294" s="13" t="s">
        <v>2855</v>
      </c>
      <c r="B294" s="13" t="s">
        <v>108</v>
      </c>
      <c r="C294" s="14" t="s">
        <v>43</v>
      </c>
      <c r="D294" s="13" t="s">
        <v>2850</v>
      </c>
      <c r="E294" s="13" t="s">
        <v>2856</v>
      </c>
      <c r="F294" s="13" t="s">
        <v>2857</v>
      </c>
      <c r="G294" s="13" t="s">
        <v>2858</v>
      </c>
      <c r="H294" s="13" t="s">
        <v>2859</v>
      </c>
      <c r="I294" s="13" t="str">
        <f t="shared" si="26"/>
        <v>06-2024</v>
      </c>
      <c r="J294" s="13" t="str">
        <f t="shared" si="27"/>
        <v>2024</v>
      </c>
      <c r="K294" s="227" t="s">
        <v>2474</v>
      </c>
      <c r="L294" s="13" t="s">
        <v>1531</v>
      </c>
      <c r="M294" s="13" t="s">
        <v>1532</v>
      </c>
      <c r="N294" s="13" t="s">
        <v>35</v>
      </c>
      <c r="O294" s="13" t="s">
        <v>36</v>
      </c>
      <c r="P294" s="13" t="s">
        <v>44</v>
      </c>
      <c r="Q294" s="13" t="s">
        <v>56</v>
      </c>
      <c r="R294" s="13" t="s">
        <v>45</v>
      </c>
      <c r="S294" s="13" t="s">
        <v>39</v>
      </c>
      <c r="T294" s="15">
        <v>1</v>
      </c>
      <c r="U294" s="228" t="s">
        <v>3785</v>
      </c>
      <c r="V294" s="13" t="s">
        <v>3040</v>
      </c>
      <c r="W294" s="16" t="s">
        <v>3041</v>
      </c>
      <c r="X294" s="17">
        <v>10652.37</v>
      </c>
      <c r="Y294" s="18">
        <v>10521.91</v>
      </c>
      <c r="Z294" s="18">
        <v>0</v>
      </c>
      <c r="AA294" s="18">
        <v>0</v>
      </c>
      <c r="AB294" s="74">
        <v>0</v>
      </c>
      <c r="AC294" s="18">
        <v>1683.48</v>
      </c>
      <c r="AD294" s="18">
        <v>0</v>
      </c>
      <c r="AE294" s="18">
        <v>0</v>
      </c>
      <c r="AF294" s="18">
        <v>0</v>
      </c>
      <c r="AG294" s="18">
        <v>0</v>
      </c>
      <c r="AH294" s="18">
        <v>0</v>
      </c>
      <c r="AI294" s="18">
        <v>12205.390000000001</v>
      </c>
    </row>
    <row r="295" spans="1:35" x14ac:dyDescent="0.2">
      <c r="A295" s="13" t="s">
        <v>2860</v>
      </c>
      <c r="B295" s="13" t="s">
        <v>108</v>
      </c>
      <c r="C295" s="14" t="s">
        <v>43</v>
      </c>
      <c r="D295" s="13" t="s">
        <v>2850</v>
      </c>
      <c r="E295" s="13" t="s">
        <v>2861</v>
      </c>
      <c r="F295" s="13" t="s">
        <v>2862</v>
      </c>
      <c r="G295" s="13" t="s">
        <v>2863</v>
      </c>
      <c r="H295" s="13" t="s">
        <v>2864</v>
      </c>
      <c r="I295" s="13" t="str">
        <f t="shared" si="26"/>
        <v>06-2024</v>
      </c>
      <c r="J295" s="13" t="str">
        <f t="shared" si="27"/>
        <v>2024</v>
      </c>
      <c r="K295" s="227" t="s">
        <v>2474</v>
      </c>
      <c r="L295" s="13" t="s">
        <v>1531</v>
      </c>
      <c r="M295" s="13" t="s">
        <v>1532</v>
      </c>
      <c r="N295" s="13" t="s">
        <v>35</v>
      </c>
      <c r="O295" s="13" t="s">
        <v>36</v>
      </c>
      <c r="P295" s="13" t="s">
        <v>44</v>
      </c>
      <c r="Q295" s="13" t="s">
        <v>56</v>
      </c>
      <c r="R295" s="13" t="s">
        <v>45</v>
      </c>
      <c r="S295" s="13" t="s">
        <v>39</v>
      </c>
      <c r="T295" s="15">
        <v>1</v>
      </c>
      <c r="U295" s="228" t="s">
        <v>3785</v>
      </c>
      <c r="V295" s="13" t="s">
        <v>3042</v>
      </c>
      <c r="W295" s="16" t="s">
        <v>3043</v>
      </c>
      <c r="X295" s="17">
        <v>344.76</v>
      </c>
      <c r="Y295" s="18">
        <v>32.76</v>
      </c>
      <c r="Z295" s="18">
        <v>0</v>
      </c>
      <c r="AA295" s="18">
        <v>0</v>
      </c>
      <c r="AB295" s="74">
        <v>225</v>
      </c>
      <c r="AC295" s="18">
        <v>5.24</v>
      </c>
      <c r="AD295" s="18">
        <v>0</v>
      </c>
      <c r="AE295" s="18">
        <v>0</v>
      </c>
      <c r="AF295" s="18">
        <v>0</v>
      </c>
      <c r="AG295" s="18">
        <v>0</v>
      </c>
      <c r="AH295" s="18">
        <v>0</v>
      </c>
      <c r="AI295" s="18">
        <v>263</v>
      </c>
    </row>
    <row r="296" spans="1:35" x14ac:dyDescent="0.2">
      <c r="A296" s="13" t="s">
        <v>2865</v>
      </c>
      <c r="B296" s="13" t="s">
        <v>108</v>
      </c>
      <c r="C296" s="14" t="s">
        <v>43</v>
      </c>
      <c r="D296" s="13" t="s">
        <v>2850</v>
      </c>
      <c r="E296" s="13" t="s">
        <v>2866</v>
      </c>
      <c r="F296" s="13" t="s">
        <v>2867</v>
      </c>
      <c r="G296" s="13" t="s">
        <v>2868</v>
      </c>
      <c r="H296" s="13" t="s">
        <v>2869</v>
      </c>
      <c r="I296" s="13" t="str">
        <f t="shared" si="26"/>
        <v>06-2024</v>
      </c>
      <c r="J296" s="13" t="str">
        <f t="shared" si="27"/>
        <v>2024</v>
      </c>
      <c r="K296" s="227" t="s">
        <v>2474</v>
      </c>
      <c r="L296" s="13" t="s">
        <v>1531</v>
      </c>
      <c r="M296" s="13" t="s">
        <v>1532</v>
      </c>
      <c r="N296" s="13" t="s">
        <v>35</v>
      </c>
      <c r="O296" s="13" t="s">
        <v>36</v>
      </c>
      <c r="P296" s="13" t="s">
        <v>44</v>
      </c>
      <c r="Q296" s="13" t="s">
        <v>56</v>
      </c>
      <c r="R296" s="13" t="s">
        <v>45</v>
      </c>
      <c r="S296" s="13" t="s">
        <v>39</v>
      </c>
      <c r="T296" s="15">
        <v>1</v>
      </c>
      <c r="U296" s="228" t="s">
        <v>3785</v>
      </c>
      <c r="V296" s="13" t="s">
        <v>3044</v>
      </c>
      <c r="W296" s="16" t="s">
        <v>3045</v>
      </c>
      <c r="X296" s="17">
        <v>306.27999999999997</v>
      </c>
      <c r="Y296" s="18">
        <v>98.28</v>
      </c>
      <c r="Z296" s="18">
        <v>0</v>
      </c>
      <c r="AA296" s="18">
        <v>0</v>
      </c>
      <c r="AB296" s="74">
        <v>150</v>
      </c>
      <c r="AC296" s="18">
        <v>15.72</v>
      </c>
      <c r="AD296" s="18">
        <v>0</v>
      </c>
      <c r="AE296" s="18">
        <v>0</v>
      </c>
      <c r="AF296" s="18">
        <v>0</v>
      </c>
      <c r="AG296" s="18">
        <v>0</v>
      </c>
      <c r="AH296" s="18">
        <v>0</v>
      </c>
      <c r="AI296" s="18">
        <v>264</v>
      </c>
    </row>
    <row r="297" spans="1:35" x14ac:dyDescent="0.2">
      <c r="A297" s="13" t="s">
        <v>2870</v>
      </c>
      <c r="B297" s="13" t="s">
        <v>108</v>
      </c>
      <c r="C297" s="14" t="s">
        <v>43</v>
      </c>
      <c r="D297" s="13" t="s">
        <v>464</v>
      </c>
      <c r="E297" s="13" t="s">
        <v>2871</v>
      </c>
      <c r="F297" s="13" t="s">
        <v>2872</v>
      </c>
      <c r="G297" s="13" t="s">
        <v>2873</v>
      </c>
      <c r="H297" s="13" t="s">
        <v>2874</v>
      </c>
      <c r="I297" s="13" t="str">
        <f t="shared" si="26"/>
        <v>06-2024</v>
      </c>
      <c r="J297" s="13" t="str">
        <f t="shared" si="27"/>
        <v>2024</v>
      </c>
      <c r="K297" s="227" t="s">
        <v>2474</v>
      </c>
      <c r="L297" s="13" t="s">
        <v>116</v>
      </c>
      <c r="M297" s="13" t="s">
        <v>125</v>
      </c>
      <c r="N297" s="13" t="s">
        <v>35</v>
      </c>
      <c r="O297" s="13" t="s">
        <v>36</v>
      </c>
      <c r="P297" s="13" t="s">
        <v>51</v>
      </c>
      <c r="Q297" s="13" t="s">
        <v>52</v>
      </c>
      <c r="R297" s="13" t="s">
        <v>45</v>
      </c>
      <c r="S297" s="13" t="s">
        <v>39</v>
      </c>
      <c r="T297" s="15">
        <v>1</v>
      </c>
      <c r="U297" s="228" t="s">
        <v>3785</v>
      </c>
      <c r="V297" s="13" t="s">
        <v>117</v>
      </c>
      <c r="W297" s="16" t="s">
        <v>118</v>
      </c>
      <c r="X297" s="17">
        <v>585.76</v>
      </c>
      <c r="Y297" s="18">
        <v>516.37</v>
      </c>
      <c r="Z297" s="18">
        <v>0</v>
      </c>
      <c r="AA297" s="18">
        <v>0</v>
      </c>
      <c r="AB297" s="74">
        <v>0</v>
      </c>
      <c r="AC297" s="18">
        <v>82.62</v>
      </c>
      <c r="AD297" s="18">
        <v>0</v>
      </c>
      <c r="AE297" s="18">
        <v>0</v>
      </c>
      <c r="AF297" s="18">
        <v>0</v>
      </c>
      <c r="AG297" s="18">
        <v>0</v>
      </c>
      <c r="AH297" s="18">
        <v>0</v>
      </c>
      <c r="AI297" s="18">
        <v>598.99</v>
      </c>
    </row>
    <row r="298" spans="1:35" x14ac:dyDescent="0.2">
      <c r="A298" s="13" t="s">
        <v>2875</v>
      </c>
      <c r="B298" s="13" t="s">
        <v>108</v>
      </c>
      <c r="C298" s="14" t="s">
        <v>43</v>
      </c>
      <c r="D298" s="13" t="s">
        <v>2116</v>
      </c>
      <c r="E298" s="13" t="s">
        <v>2876</v>
      </c>
      <c r="F298" s="13" t="s">
        <v>2877</v>
      </c>
      <c r="G298" s="13" t="s">
        <v>2878</v>
      </c>
      <c r="H298" s="13" t="s">
        <v>2879</v>
      </c>
      <c r="I298" s="13" t="str">
        <f t="shared" si="26"/>
        <v>06-2024</v>
      </c>
      <c r="J298" s="13" t="str">
        <f t="shared" si="27"/>
        <v>2024</v>
      </c>
      <c r="K298" s="227" t="s">
        <v>2474</v>
      </c>
      <c r="L298" s="13" t="s">
        <v>2121</v>
      </c>
      <c r="M298" s="13" t="s">
        <v>2122</v>
      </c>
      <c r="N298" s="13" t="s">
        <v>35</v>
      </c>
      <c r="O298" s="13" t="s">
        <v>36</v>
      </c>
      <c r="P298" s="13" t="s">
        <v>44</v>
      </c>
      <c r="Q298" s="13" t="s">
        <v>46</v>
      </c>
      <c r="R298" s="13" t="s">
        <v>45</v>
      </c>
      <c r="S298" s="13" t="s">
        <v>39</v>
      </c>
      <c r="T298" s="15">
        <v>1</v>
      </c>
      <c r="U298" s="228" t="s">
        <v>3785</v>
      </c>
      <c r="V298" s="13" t="s">
        <v>3046</v>
      </c>
      <c r="W298" s="16" t="s">
        <v>3047</v>
      </c>
      <c r="X298" s="17">
        <v>211.21</v>
      </c>
      <c r="Y298" s="18">
        <v>211.21</v>
      </c>
      <c r="Z298" s="18">
        <v>0</v>
      </c>
      <c r="AA298" s="18">
        <v>0</v>
      </c>
      <c r="AB298" s="18">
        <v>0</v>
      </c>
      <c r="AC298" s="18">
        <v>33.79</v>
      </c>
      <c r="AD298" s="18">
        <v>0</v>
      </c>
      <c r="AE298" s="18">
        <v>0</v>
      </c>
      <c r="AF298" s="18">
        <v>0</v>
      </c>
      <c r="AG298" s="18">
        <v>0</v>
      </c>
      <c r="AH298" s="18">
        <v>0</v>
      </c>
      <c r="AI298" s="18">
        <v>245</v>
      </c>
    </row>
    <row r="299" spans="1:35" x14ac:dyDescent="0.2">
      <c r="A299" s="13" t="s">
        <v>2880</v>
      </c>
      <c r="B299" s="13" t="s">
        <v>108</v>
      </c>
      <c r="C299" s="14" t="s">
        <v>43</v>
      </c>
      <c r="D299" s="13" t="s">
        <v>60</v>
      </c>
      <c r="E299" s="13" t="s">
        <v>2881</v>
      </c>
      <c r="F299" s="13" t="s">
        <v>2882</v>
      </c>
      <c r="G299" s="13" t="s">
        <v>2883</v>
      </c>
      <c r="H299" s="13" t="s">
        <v>2884</v>
      </c>
      <c r="I299" s="13" t="str">
        <f t="shared" si="26"/>
        <v>06-2024</v>
      </c>
      <c r="J299" s="13" t="str">
        <f t="shared" si="27"/>
        <v>2024</v>
      </c>
      <c r="K299" s="227" t="s">
        <v>2474</v>
      </c>
      <c r="L299" s="13" t="s">
        <v>3048</v>
      </c>
      <c r="M299" s="13" t="s">
        <v>3049</v>
      </c>
      <c r="N299" s="13" t="s">
        <v>35</v>
      </c>
      <c r="O299" s="13" t="s">
        <v>36</v>
      </c>
      <c r="P299" s="13" t="s">
        <v>44</v>
      </c>
      <c r="Q299" s="13" t="s">
        <v>58</v>
      </c>
      <c r="R299" s="13" t="s">
        <v>45</v>
      </c>
      <c r="S299" s="13" t="s">
        <v>39</v>
      </c>
      <c r="T299" s="15">
        <v>1</v>
      </c>
      <c r="U299" s="228" t="s">
        <v>3785</v>
      </c>
      <c r="V299" s="13" t="s">
        <v>3050</v>
      </c>
      <c r="W299" s="16" t="s">
        <v>3051</v>
      </c>
      <c r="X299" s="17">
        <v>904.31</v>
      </c>
      <c r="Y299" s="18">
        <v>904.31</v>
      </c>
      <c r="Z299" s="18">
        <v>0</v>
      </c>
      <c r="AA299" s="18">
        <v>0</v>
      </c>
      <c r="AB299" s="18">
        <v>0</v>
      </c>
      <c r="AC299" s="18">
        <v>144.69</v>
      </c>
      <c r="AD299" s="18">
        <v>0</v>
      </c>
      <c r="AE299" s="18">
        <v>0</v>
      </c>
      <c r="AF299" s="18">
        <v>0</v>
      </c>
      <c r="AG299" s="18">
        <v>0</v>
      </c>
      <c r="AH299" s="18">
        <v>0</v>
      </c>
      <c r="AI299" s="18">
        <v>1049</v>
      </c>
    </row>
    <row r="300" spans="1:35" x14ac:dyDescent="0.2">
      <c r="A300" s="13" t="s">
        <v>2885</v>
      </c>
      <c r="B300" s="13" t="s">
        <v>108</v>
      </c>
      <c r="C300" s="14" t="s">
        <v>761</v>
      </c>
      <c r="D300" s="13" t="s">
        <v>129</v>
      </c>
      <c r="E300" s="13" t="s">
        <v>2886</v>
      </c>
      <c r="F300" s="13" t="s">
        <v>2887</v>
      </c>
      <c r="G300" s="13" t="s">
        <v>2888</v>
      </c>
      <c r="H300" s="13" t="s">
        <v>2889</v>
      </c>
      <c r="I300" s="13" t="str">
        <f t="shared" si="26"/>
        <v>06-2024</v>
      </c>
      <c r="J300" s="13" t="str">
        <f t="shared" si="27"/>
        <v>2024</v>
      </c>
      <c r="K300" s="227" t="s">
        <v>2474</v>
      </c>
      <c r="L300" s="13" t="s">
        <v>91</v>
      </c>
      <c r="M300" s="13" t="s">
        <v>130</v>
      </c>
      <c r="N300" s="13" t="s">
        <v>35</v>
      </c>
      <c r="O300" s="13" t="s">
        <v>36</v>
      </c>
      <c r="P300" s="13" t="s">
        <v>34</v>
      </c>
      <c r="Q300" s="13" t="s">
        <v>34</v>
      </c>
      <c r="R300" s="13" t="s">
        <v>766</v>
      </c>
      <c r="S300" s="13" t="s">
        <v>767</v>
      </c>
      <c r="T300" s="15">
        <v>0</v>
      </c>
      <c r="U300" s="228" t="s">
        <v>3785</v>
      </c>
      <c r="V300" s="13" t="s">
        <v>768</v>
      </c>
      <c r="W300" s="16" t="s">
        <v>769</v>
      </c>
      <c r="X300" s="17">
        <v>0</v>
      </c>
      <c r="Y300" s="18">
        <v>0</v>
      </c>
      <c r="Z300" s="18">
        <v>0</v>
      </c>
      <c r="AA300" s="18">
        <v>0</v>
      </c>
      <c r="AB300" s="18">
        <v>0</v>
      </c>
      <c r="AC300" s="18">
        <v>0</v>
      </c>
      <c r="AD300" s="18">
        <v>0</v>
      </c>
      <c r="AE300" s="18">
        <v>0</v>
      </c>
      <c r="AF300" s="18">
        <v>0</v>
      </c>
      <c r="AG300" s="18">
        <v>0</v>
      </c>
      <c r="AH300" s="18">
        <v>0</v>
      </c>
      <c r="AI300" s="18">
        <v>0</v>
      </c>
    </row>
    <row r="301" spans="1:35" x14ac:dyDescent="0.2">
      <c r="A301" s="13" t="s">
        <v>2890</v>
      </c>
      <c r="B301" s="13" t="s">
        <v>108</v>
      </c>
      <c r="C301" s="14" t="s">
        <v>761</v>
      </c>
      <c r="D301" s="13" t="s">
        <v>129</v>
      </c>
      <c r="E301" s="13" t="s">
        <v>2891</v>
      </c>
      <c r="F301" s="13" t="s">
        <v>2892</v>
      </c>
      <c r="G301" s="13" t="s">
        <v>2893</v>
      </c>
      <c r="H301" s="13" t="s">
        <v>2894</v>
      </c>
      <c r="I301" s="13" t="str">
        <f t="shared" si="26"/>
        <v>06-2024</v>
      </c>
      <c r="J301" s="13" t="str">
        <f t="shared" si="27"/>
        <v>2024</v>
      </c>
      <c r="K301" s="227" t="s">
        <v>2474</v>
      </c>
      <c r="L301" s="13" t="s">
        <v>91</v>
      </c>
      <c r="M301" s="13" t="s">
        <v>130</v>
      </c>
      <c r="N301" s="13" t="s">
        <v>35</v>
      </c>
      <c r="O301" s="13" t="s">
        <v>36</v>
      </c>
      <c r="P301" s="13" t="s">
        <v>34</v>
      </c>
      <c r="Q301" s="13" t="s">
        <v>34</v>
      </c>
      <c r="R301" s="13" t="s">
        <v>766</v>
      </c>
      <c r="S301" s="13" t="s">
        <v>767</v>
      </c>
      <c r="T301" s="15">
        <v>0</v>
      </c>
      <c r="U301" s="228" t="s">
        <v>3785</v>
      </c>
      <c r="V301" s="13" t="s">
        <v>768</v>
      </c>
      <c r="W301" s="16" t="s">
        <v>769</v>
      </c>
      <c r="X301" s="17">
        <v>0</v>
      </c>
      <c r="Y301" s="18">
        <v>0</v>
      </c>
      <c r="Z301" s="18">
        <v>0</v>
      </c>
      <c r="AA301" s="18">
        <v>0</v>
      </c>
      <c r="AB301" s="18">
        <v>0</v>
      </c>
      <c r="AC301" s="18">
        <v>0</v>
      </c>
      <c r="AD301" s="18">
        <v>0</v>
      </c>
      <c r="AE301" s="18">
        <v>0</v>
      </c>
      <c r="AF301" s="18">
        <v>0</v>
      </c>
      <c r="AG301" s="18">
        <v>0</v>
      </c>
      <c r="AH301" s="18">
        <v>0</v>
      </c>
      <c r="AI301" s="18">
        <v>0</v>
      </c>
    </row>
    <row r="302" spans="1:35" x14ac:dyDescent="0.2">
      <c r="A302" s="13" t="s">
        <v>2895</v>
      </c>
      <c r="B302" s="13" t="s">
        <v>108</v>
      </c>
      <c r="C302" s="14" t="s">
        <v>761</v>
      </c>
      <c r="D302" s="13" t="s">
        <v>129</v>
      </c>
      <c r="E302" s="13" t="s">
        <v>2896</v>
      </c>
      <c r="F302" s="13" t="s">
        <v>2897</v>
      </c>
      <c r="G302" s="13" t="s">
        <v>2898</v>
      </c>
      <c r="H302" s="13" t="s">
        <v>2899</v>
      </c>
      <c r="I302" s="13" t="str">
        <f t="shared" si="26"/>
        <v>06-2024</v>
      </c>
      <c r="J302" s="13" t="str">
        <f t="shared" si="27"/>
        <v>2024</v>
      </c>
      <c r="K302" s="227" t="s">
        <v>2474</v>
      </c>
      <c r="L302" s="13" t="s">
        <v>91</v>
      </c>
      <c r="M302" s="13" t="s">
        <v>130</v>
      </c>
      <c r="N302" s="13" t="s">
        <v>35</v>
      </c>
      <c r="O302" s="13" t="s">
        <v>36</v>
      </c>
      <c r="P302" s="13" t="s">
        <v>34</v>
      </c>
      <c r="Q302" s="13" t="s">
        <v>34</v>
      </c>
      <c r="R302" s="13" t="s">
        <v>766</v>
      </c>
      <c r="S302" s="13" t="s">
        <v>767</v>
      </c>
      <c r="T302" s="15">
        <v>0</v>
      </c>
      <c r="U302" s="228" t="s">
        <v>3785</v>
      </c>
      <c r="V302" s="13" t="s">
        <v>768</v>
      </c>
      <c r="W302" s="16" t="s">
        <v>769</v>
      </c>
      <c r="X302" s="17">
        <v>0</v>
      </c>
      <c r="Y302" s="18">
        <v>0</v>
      </c>
      <c r="Z302" s="18">
        <v>0</v>
      </c>
      <c r="AA302" s="18">
        <v>0</v>
      </c>
      <c r="AB302" s="18">
        <v>0</v>
      </c>
      <c r="AC302" s="18">
        <v>0</v>
      </c>
      <c r="AD302" s="18">
        <v>0</v>
      </c>
      <c r="AE302" s="18">
        <v>0</v>
      </c>
      <c r="AF302" s="18">
        <v>0</v>
      </c>
      <c r="AG302" s="18">
        <v>0</v>
      </c>
      <c r="AH302" s="18">
        <v>0</v>
      </c>
      <c r="AI302" s="18">
        <v>0</v>
      </c>
    </row>
    <row r="303" spans="1:35" x14ac:dyDescent="0.2">
      <c r="A303" s="13" t="s">
        <v>2900</v>
      </c>
      <c r="B303" s="13" t="s">
        <v>108</v>
      </c>
      <c r="C303" s="14" t="s">
        <v>761</v>
      </c>
      <c r="D303" s="13" t="s">
        <v>34</v>
      </c>
      <c r="E303" s="13" t="s">
        <v>34</v>
      </c>
      <c r="F303" s="13" t="s">
        <v>2901</v>
      </c>
      <c r="G303" s="13" t="s">
        <v>2902</v>
      </c>
      <c r="H303" s="13" t="s">
        <v>2903</v>
      </c>
      <c r="I303" s="13" t="str">
        <f t="shared" si="26"/>
        <v>06-2024</v>
      </c>
      <c r="J303" s="13" t="str">
        <f t="shared" si="27"/>
        <v>2024</v>
      </c>
      <c r="K303" s="227" t="s">
        <v>2474</v>
      </c>
      <c r="L303" s="13" t="s">
        <v>116</v>
      </c>
      <c r="M303" s="13" t="s">
        <v>125</v>
      </c>
      <c r="N303" s="13" t="s">
        <v>35</v>
      </c>
      <c r="O303" s="13" t="s">
        <v>36</v>
      </c>
      <c r="P303" s="13" t="s">
        <v>34</v>
      </c>
      <c r="Q303" s="13" t="s">
        <v>34</v>
      </c>
      <c r="R303" s="13" t="s">
        <v>766</v>
      </c>
      <c r="S303" s="13" t="s">
        <v>767</v>
      </c>
      <c r="T303" s="15">
        <v>0</v>
      </c>
      <c r="U303" s="228" t="s">
        <v>3785</v>
      </c>
      <c r="V303" s="13" t="s">
        <v>768</v>
      </c>
      <c r="W303" s="16" t="s">
        <v>769</v>
      </c>
      <c r="X303" s="17">
        <v>0</v>
      </c>
      <c r="Y303" s="18">
        <v>0</v>
      </c>
      <c r="Z303" s="18">
        <v>0</v>
      </c>
      <c r="AA303" s="18">
        <v>0</v>
      </c>
      <c r="AB303" s="18">
        <v>0</v>
      </c>
      <c r="AC303" s="18">
        <v>0</v>
      </c>
      <c r="AD303" s="18">
        <v>0</v>
      </c>
      <c r="AE303" s="18">
        <v>0</v>
      </c>
      <c r="AF303" s="18">
        <v>0</v>
      </c>
      <c r="AG303" s="18">
        <v>0</v>
      </c>
      <c r="AH303" s="18">
        <v>0</v>
      </c>
      <c r="AI303" s="18">
        <v>0</v>
      </c>
    </row>
    <row r="304" spans="1:35" x14ac:dyDescent="0.2">
      <c r="A304" s="13" t="s">
        <v>2904</v>
      </c>
      <c r="B304" s="13" t="s">
        <v>38</v>
      </c>
      <c r="C304" s="14" t="s">
        <v>43</v>
      </c>
      <c r="D304" s="13" t="s">
        <v>38</v>
      </c>
      <c r="E304" s="13" t="s">
        <v>38</v>
      </c>
      <c r="F304" s="19" t="s">
        <v>2905</v>
      </c>
      <c r="G304" s="13" t="s">
        <v>38</v>
      </c>
      <c r="H304" s="20">
        <v>45448</v>
      </c>
      <c r="I304" s="13" t="str">
        <f t="shared" ref="I304:I310" si="28">TEXT(MONTH(H304),"00")&amp;"-"&amp;YEAR(H304)</f>
        <v>06-2024</v>
      </c>
      <c r="J304" s="19">
        <f t="shared" ref="J304:J310" si="29">YEAR(H304)</f>
        <v>2024</v>
      </c>
      <c r="K304" s="227" t="s">
        <v>2474</v>
      </c>
      <c r="L304" s="13" t="s">
        <v>469</v>
      </c>
      <c r="M304" s="13" t="s">
        <v>470</v>
      </c>
      <c r="N304" s="13" t="s">
        <v>35</v>
      </c>
      <c r="O304" s="13" t="s">
        <v>36</v>
      </c>
      <c r="P304" s="13" t="s">
        <v>38</v>
      </c>
      <c r="Q304" s="19" t="s">
        <v>46</v>
      </c>
      <c r="R304" s="13" t="s">
        <v>38</v>
      </c>
      <c r="S304" s="13" t="s">
        <v>39</v>
      </c>
      <c r="T304" s="15">
        <v>1</v>
      </c>
      <c r="U304" s="228" t="s">
        <v>3785</v>
      </c>
      <c r="V304" s="19" t="s">
        <v>3052</v>
      </c>
      <c r="W304" s="16">
        <v>111.21</v>
      </c>
      <c r="X304" s="17">
        <f t="shared" ref="X304:X310" si="30">ROUND(W304*T304,2)</f>
        <v>111.21</v>
      </c>
      <c r="Y304" s="18">
        <v>111.21</v>
      </c>
      <c r="Z304" s="18">
        <v>0</v>
      </c>
      <c r="AA304" s="18">
        <v>0</v>
      </c>
      <c r="AB304" s="18">
        <v>0</v>
      </c>
      <c r="AC304" s="18">
        <v>17.79</v>
      </c>
      <c r="AD304" s="18">
        <v>0</v>
      </c>
      <c r="AE304" s="18">
        <v>0</v>
      </c>
      <c r="AF304" s="18">
        <v>0</v>
      </c>
      <c r="AG304" s="18">
        <v>0</v>
      </c>
      <c r="AH304" s="18">
        <v>0</v>
      </c>
      <c r="AI304" s="18">
        <f t="shared" ref="AI304:AI310" si="31">Y304-AA304+AB304+AC304+AD304-AE304-AF304+AG304-AH304</f>
        <v>129</v>
      </c>
    </row>
    <row r="305" spans="1:35" x14ac:dyDescent="0.2">
      <c r="A305" s="13" t="s">
        <v>2906</v>
      </c>
      <c r="B305" s="13" t="s">
        <v>38</v>
      </c>
      <c r="C305" s="14" t="s">
        <v>43</v>
      </c>
      <c r="D305" s="13" t="s">
        <v>38</v>
      </c>
      <c r="E305" s="13" t="s">
        <v>38</v>
      </c>
      <c r="F305" s="19" t="s">
        <v>2907</v>
      </c>
      <c r="G305" s="13" t="s">
        <v>38</v>
      </c>
      <c r="H305" s="20">
        <v>45456</v>
      </c>
      <c r="I305" s="13" t="str">
        <f t="shared" si="28"/>
        <v>06-2024</v>
      </c>
      <c r="J305" s="19">
        <f t="shared" si="29"/>
        <v>2024</v>
      </c>
      <c r="K305" s="227" t="s">
        <v>2474</v>
      </c>
      <c r="L305" s="13" t="s">
        <v>469</v>
      </c>
      <c r="M305" s="13" t="s">
        <v>470</v>
      </c>
      <c r="N305" s="13" t="s">
        <v>35</v>
      </c>
      <c r="O305" s="13" t="s">
        <v>36</v>
      </c>
      <c r="P305" s="13" t="s">
        <v>38</v>
      </c>
      <c r="Q305" s="19" t="s">
        <v>46</v>
      </c>
      <c r="R305" s="13" t="s">
        <v>38</v>
      </c>
      <c r="S305" s="13" t="s">
        <v>39</v>
      </c>
      <c r="T305" s="15">
        <v>1</v>
      </c>
      <c r="U305" s="228" t="s">
        <v>3785</v>
      </c>
      <c r="V305" s="19" t="s">
        <v>3053</v>
      </c>
      <c r="W305" s="16">
        <v>236.21</v>
      </c>
      <c r="X305" s="17">
        <f t="shared" si="30"/>
        <v>236.21</v>
      </c>
      <c r="Y305" s="18">
        <v>236.21</v>
      </c>
      <c r="Z305" s="18">
        <v>0</v>
      </c>
      <c r="AA305" s="18">
        <v>0</v>
      </c>
      <c r="AB305" s="18">
        <v>0</v>
      </c>
      <c r="AC305" s="18">
        <v>37.79</v>
      </c>
      <c r="AD305" s="18">
        <v>0</v>
      </c>
      <c r="AE305" s="18">
        <v>0</v>
      </c>
      <c r="AF305" s="18">
        <v>0</v>
      </c>
      <c r="AG305" s="18">
        <v>0</v>
      </c>
      <c r="AH305" s="18">
        <v>0</v>
      </c>
      <c r="AI305" s="18">
        <f t="shared" si="31"/>
        <v>274</v>
      </c>
    </row>
    <row r="306" spans="1:35" x14ac:dyDescent="0.2">
      <c r="A306" s="13" t="s">
        <v>2908</v>
      </c>
      <c r="B306" s="13" t="s">
        <v>38</v>
      </c>
      <c r="C306" s="14" t="s">
        <v>43</v>
      </c>
      <c r="D306" s="13" t="s">
        <v>38</v>
      </c>
      <c r="E306" s="13" t="s">
        <v>38</v>
      </c>
      <c r="F306" s="19" t="s">
        <v>2909</v>
      </c>
      <c r="G306" s="13" t="s">
        <v>38</v>
      </c>
      <c r="H306" s="20">
        <v>45457</v>
      </c>
      <c r="I306" s="13" t="str">
        <f t="shared" si="28"/>
        <v>06-2024</v>
      </c>
      <c r="J306" s="19">
        <f t="shared" si="29"/>
        <v>2024</v>
      </c>
      <c r="K306" s="227" t="s">
        <v>2474</v>
      </c>
      <c r="L306" s="13" t="s">
        <v>469</v>
      </c>
      <c r="M306" s="13" t="s">
        <v>470</v>
      </c>
      <c r="N306" s="13" t="s">
        <v>35</v>
      </c>
      <c r="O306" s="13" t="s">
        <v>36</v>
      </c>
      <c r="P306" s="13" t="s">
        <v>38</v>
      </c>
      <c r="Q306" s="19" t="s">
        <v>46</v>
      </c>
      <c r="R306" s="13" t="s">
        <v>38</v>
      </c>
      <c r="S306" s="13" t="s">
        <v>39</v>
      </c>
      <c r="T306" s="15">
        <v>1</v>
      </c>
      <c r="U306" s="228" t="s">
        <v>3785</v>
      </c>
      <c r="V306" s="19" t="s">
        <v>472</v>
      </c>
      <c r="W306" s="16">
        <v>1119.83</v>
      </c>
      <c r="X306" s="17">
        <f t="shared" si="30"/>
        <v>1119.83</v>
      </c>
      <c r="Y306" s="18">
        <v>1119.83</v>
      </c>
      <c r="Z306" s="18">
        <v>0</v>
      </c>
      <c r="AA306" s="18">
        <v>0</v>
      </c>
      <c r="AB306" s="18">
        <v>0</v>
      </c>
      <c r="AC306" s="18">
        <v>179.17</v>
      </c>
      <c r="AD306" s="18">
        <v>0</v>
      </c>
      <c r="AE306" s="18">
        <v>0</v>
      </c>
      <c r="AF306" s="18">
        <v>0</v>
      </c>
      <c r="AG306" s="18">
        <v>0</v>
      </c>
      <c r="AH306" s="18">
        <v>0</v>
      </c>
      <c r="AI306" s="18">
        <f t="shared" si="31"/>
        <v>1299</v>
      </c>
    </row>
    <row r="307" spans="1:35" x14ac:dyDescent="0.2">
      <c r="A307" s="13" t="s">
        <v>2910</v>
      </c>
      <c r="B307" s="13" t="s">
        <v>38</v>
      </c>
      <c r="C307" s="14" t="s">
        <v>43</v>
      </c>
      <c r="D307" s="13" t="s">
        <v>38</v>
      </c>
      <c r="E307" s="13" t="s">
        <v>38</v>
      </c>
      <c r="F307" s="19" t="s">
        <v>2911</v>
      </c>
      <c r="G307" s="13" t="s">
        <v>38</v>
      </c>
      <c r="H307" s="20">
        <v>45469</v>
      </c>
      <c r="I307" s="13" t="str">
        <f t="shared" si="28"/>
        <v>06-2024</v>
      </c>
      <c r="J307" s="19">
        <f t="shared" si="29"/>
        <v>2024</v>
      </c>
      <c r="K307" s="227" t="s">
        <v>2474</v>
      </c>
      <c r="L307" s="13" t="s">
        <v>473</v>
      </c>
      <c r="M307" s="13" t="s">
        <v>474</v>
      </c>
      <c r="N307" s="13" t="s">
        <v>35</v>
      </c>
      <c r="O307" s="13" t="s">
        <v>36</v>
      </c>
      <c r="P307" s="13" t="s">
        <v>38</v>
      </c>
      <c r="Q307" s="19" t="s">
        <v>56</v>
      </c>
      <c r="R307" s="13" t="s">
        <v>38</v>
      </c>
      <c r="S307" s="13" t="s">
        <v>39</v>
      </c>
      <c r="T307" s="15">
        <v>1</v>
      </c>
      <c r="U307" s="228" t="s">
        <v>3784</v>
      </c>
      <c r="V307" s="19" t="s">
        <v>479</v>
      </c>
      <c r="W307" s="16">
        <v>2341.9299999999998</v>
      </c>
      <c r="X307" s="17">
        <f t="shared" si="30"/>
        <v>2341.9299999999998</v>
      </c>
      <c r="Y307" s="18">
        <f>ROUND(X307/1.16,2)</f>
        <v>2018.91</v>
      </c>
      <c r="Z307" s="18">
        <v>0</v>
      </c>
      <c r="AA307" s="18">
        <v>0</v>
      </c>
      <c r="AB307" s="18">
        <v>0</v>
      </c>
      <c r="AC307" s="18">
        <f>X307-Y307</f>
        <v>323.01999999999975</v>
      </c>
      <c r="AD307" s="18">
        <v>0</v>
      </c>
      <c r="AE307" s="18">
        <v>0</v>
      </c>
      <c r="AF307" s="18">
        <v>0</v>
      </c>
      <c r="AG307" s="18">
        <v>0</v>
      </c>
      <c r="AH307" s="18">
        <v>0</v>
      </c>
      <c r="AI307" s="18">
        <f t="shared" si="31"/>
        <v>2341.9299999999998</v>
      </c>
    </row>
    <row r="308" spans="1:35" x14ac:dyDescent="0.2">
      <c r="A308" s="13" t="s">
        <v>2912</v>
      </c>
      <c r="B308" s="13" t="s">
        <v>38</v>
      </c>
      <c r="C308" s="14" t="s">
        <v>43</v>
      </c>
      <c r="D308" s="13" t="s">
        <v>38</v>
      </c>
      <c r="E308" s="13" t="s">
        <v>38</v>
      </c>
      <c r="F308" s="19" t="s">
        <v>2913</v>
      </c>
      <c r="G308" s="13" t="s">
        <v>38</v>
      </c>
      <c r="H308" s="20">
        <v>45465</v>
      </c>
      <c r="I308" s="13" t="str">
        <f t="shared" si="28"/>
        <v>06-2024</v>
      </c>
      <c r="J308" s="19">
        <f t="shared" si="29"/>
        <v>2024</v>
      </c>
      <c r="K308" s="227" t="s">
        <v>2474</v>
      </c>
      <c r="L308" s="13" t="s">
        <v>473</v>
      </c>
      <c r="M308" s="13" t="s">
        <v>474</v>
      </c>
      <c r="N308" s="13" t="s">
        <v>35</v>
      </c>
      <c r="O308" s="13" t="s">
        <v>36</v>
      </c>
      <c r="P308" s="13" t="s">
        <v>38</v>
      </c>
      <c r="Q308" s="19" t="s">
        <v>56</v>
      </c>
      <c r="R308" s="13" t="s">
        <v>38</v>
      </c>
      <c r="S308" s="13" t="s">
        <v>39</v>
      </c>
      <c r="T308" s="15">
        <v>1</v>
      </c>
      <c r="U308" s="228" t="s">
        <v>3784</v>
      </c>
      <c r="V308" s="19" t="s">
        <v>2173</v>
      </c>
      <c r="W308" s="16">
        <v>300</v>
      </c>
      <c r="X308" s="17">
        <f t="shared" si="30"/>
        <v>300</v>
      </c>
      <c r="Y308" s="18">
        <f>ROUND(X308/1.16,2)</f>
        <v>258.62</v>
      </c>
      <c r="Z308" s="18">
        <v>0</v>
      </c>
      <c r="AA308" s="18">
        <v>0</v>
      </c>
      <c r="AB308" s="18">
        <v>0</v>
      </c>
      <c r="AC308" s="18">
        <f>X308-Y308</f>
        <v>41.379999999999995</v>
      </c>
      <c r="AD308" s="18">
        <v>0</v>
      </c>
      <c r="AE308" s="18">
        <v>0</v>
      </c>
      <c r="AF308" s="18">
        <v>0</v>
      </c>
      <c r="AG308" s="18">
        <v>0</v>
      </c>
      <c r="AH308" s="18">
        <v>0</v>
      </c>
      <c r="AI308" s="18">
        <f t="shared" si="31"/>
        <v>300</v>
      </c>
    </row>
    <row r="309" spans="1:35" x14ac:dyDescent="0.2">
      <c r="A309" s="13" t="s">
        <v>2914</v>
      </c>
      <c r="B309" s="13" t="s">
        <v>38</v>
      </c>
      <c r="C309" s="14" t="s">
        <v>43</v>
      </c>
      <c r="D309" s="13" t="s">
        <v>38</v>
      </c>
      <c r="E309" s="13" t="s">
        <v>38</v>
      </c>
      <c r="F309" s="19" t="s">
        <v>2915</v>
      </c>
      <c r="G309" s="13" t="s">
        <v>38</v>
      </c>
      <c r="H309" s="20">
        <v>45456</v>
      </c>
      <c r="I309" s="13" t="str">
        <f t="shared" si="28"/>
        <v>06-2024</v>
      </c>
      <c r="J309" s="19">
        <f t="shared" si="29"/>
        <v>2024</v>
      </c>
      <c r="K309" s="227" t="s">
        <v>2474</v>
      </c>
      <c r="L309" s="13" t="s">
        <v>475</v>
      </c>
      <c r="M309" s="13" t="s">
        <v>5468</v>
      </c>
      <c r="N309" s="13" t="s">
        <v>35</v>
      </c>
      <c r="O309" s="13" t="s">
        <v>36</v>
      </c>
      <c r="P309" s="13" t="s">
        <v>38</v>
      </c>
      <c r="Q309" s="19" t="s">
        <v>56</v>
      </c>
      <c r="R309" s="13" t="s">
        <v>38</v>
      </c>
      <c r="S309" s="13" t="s">
        <v>1190</v>
      </c>
      <c r="T309" s="15">
        <v>18.445699999999999</v>
      </c>
      <c r="U309" s="228" t="s">
        <v>3785</v>
      </c>
      <c r="V309" s="19" t="s">
        <v>480</v>
      </c>
      <c r="W309" s="16">
        <v>15.99</v>
      </c>
      <c r="X309" s="17">
        <f t="shared" si="30"/>
        <v>294.95</v>
      </c>
      <c r="Y309" s="18">
        <f>X309</f>
        <v>294.95</v>
      </c>
      <c r="Z309" s="18">
        <v>0</v>
      </c>
      <c r="AA309" s="18">
        <v>0</v>
      </c>
      <c r="AB309" s="18">
        <v>0</v>
      </c>
      <c r="AC309" s="18">
        <f>ROUND(Y309*0.16,2)</f>
        <v>47.19</v>
      </c>
      <c r="AD309" s="18">
        <v>0</v>
      </c>
      <c r="AE309" s="18">
        <v>0</v>
      </c>
      <c r="AF309" s="18">
        <v>0</v>
      </c>
      <c r="AG309" s="18">
        <v>0</v>
      </c>
      <c r="AH309" s="18">
        <v>0</v>
      </c>
      <c r="AI309" s="18">
        <f t="shared" si="31"/>
        <v>342.14</v>
      </c>
    </row>
    <row r="310" spans="1:35" x14ac:dyDescent="0.2">
      <c r="A310" s="13" t="s">
        <v>2916</v>
      </c>
      <c r="B310" s="13" t="s">
        <v>38</v>
      </c>
      <c r="C310" s="14" t="s">
        <v>43</v>
      </c>
      <c r="D310" s="13" t="s">
        <v>38</v>
      </c>
      <c r="E310" s="13" t="s">
        <v>38</v>
      </c>
      <c r="F310" s="19" t="s">
        <v>2917</v>
      </c>
      <c r="G310" s="13" t="s">
        <v>38</v>
      </c>
      <c r="H310" s="20">
        <v>45456</v>
      </c>
      <c r="I310" s="13" t="str">
        <f t="shared" si="28"/>
        <v>06-2024</v>
      </c>
      <c r="J310" s="19">
        <f t="shared" si="29"/>
        <v>2024</v>
      </c>
      <c r="K310" s="227" t="s">
        <v>2474</v>
      </c>
      <c r="L310" s="13" t="s">
        <v>3054</v>
      </c>
      <c r="M310" s="13" t="s">
        <v>3055</v>
      </c>
      <c r="N310" s="13" t="s">
        <v>35</v>
      </c>
      <c r="O310" s="13" t="s">
        <v>36</v>
      </c>
      <c r="P310" s="13" t="s">
        <v>38</v>
      </c>
      <c r="Q310" s="19" t="s">
        <v>56</v>
      </c>
      <c r="R310" s="13" t="s">
        <v>38</v>
      </c>
      <c r="S310" s="13" t="s">
        <v>39</v>
      </c>
      <c r="T310" s="15">
        <v>1</v>
      </c>
      <c r="U310" s="228" t="s">
        <v>3784</v>
      </c>
      <c r="V310" s="131" t="s">
        <v>3056</v>
      </c>
      <c r="W310" s="16">
        <v>199</v>
      </c>
      <c r="X310" s="17">
        <f t="shared" si="30"/>
        <v>199</v>
      </c>
      <c r="Y310" s="18">
        <v>0</v>
      </c>
      <c r="Z310" s="18">
        <v>0</v>
      </c>
      <c r="AA310" s="18">
        <v>0</v>
      </c>
      <c r="AB310" s="74">
        <v>199</v>
      </c>
      <c r="AC310" s="18">
        <v>0</v>
      </c>
      <c r="AD310" s="18">
        <v>0</v>
      </c>
      <c r="AE310" s="18">
        <v>0</v>
      </c>
      <c r="AF310" s="18">
        <v>0</v>
      </c>
      <c r="AG310" s="18">
        <v>0</v>
      </c>
      <c r="AH310" s="18">
        <v>0</v>
      </c>
      <c r="AI310" s="18">
        <f t="shared" si="31"/>
        <v>199</v>
      </c>
    </row>
    <row r="311" spans="1:35" x14ac:dyDescent="0.2">
      <c r="A311" s="13" t="s">
        <v>3209</v>
      </c>
      <c r="B311" s="13" t="s">
        <v>108</v>
      </c>
      <c r="C311" s="14" t="s">
        <v>43</v>
      </c>
      <c r="D311" s="13" t="s">
        <v>86</v>
      </c>
      <c r="E311" s="13" t="s">
        <v>3210</v>
      </c>
      <c r="F311" s="13" t="s">
        <v>3211</v>
      </c>
      <c r="G311" s="13" t="s">
        <v>3212</v>
      </c>
      <c r="H311" s="13" t="s">
        <v>3213</v>
      </c>
      <c r="I311" s="13" t="str">
        <f t="shared" ref="I311:I342" si="32">MID(H311,6,2)&amp;"-"&amp;LEFT(H311,4)</f>
        <v>07-2024</v>
      </c>
      <c r="J311" s="13" t="str">
        <f t="shared" ref="J311:J342" si="33">LEFT(H311,4)</f>
        <v>2024</v>
      </c>
      <c r="K311" s="227" t="s">
        <v>2474</v>
      </c>
      <c r="L311" s="13" t="s">
        <v>57</v>
      </c>
      <c r="M311" s="13" t="s">
        <v>135</v>
      </c>
      <c r="N311" s="13" t="s">
        <v>35</v>
      </c>
      <c r="O311" s="13" t="s">
        <v>36</v>
      </c>
      <c r="P311" s="13" t="s">
        <v>44</v>
      </c>
      <c r="Q311" s="13" t="s">
        <v>56</v>
      </c>
      <c r="R311" s="13" t="s">
        <v>61</v>
      </c>
      <c r="S311" s="13" t="s">
        <v>39</v>
      </c>
      <c r="T311" s="15">
        <v>1</v>
      </c>
      <c r="U311" s="228" t="s">
        <v>3786</v>
      </c>
      <c r="V311" s="13" t="s">
        <v>142</v>
      </c>
      <c r="W311" s="16" t="s">
        <v>3604</v>
      </c>
      <c r="X311" s="17">
        <v>424</v>
      </c>
      <c r="Y311" s="18">
        <v>424</v>
      </c>
      <c r="Z311" s="18">
        <v>0</v>
      </c>
      <c r="AA311" s="18">
        <v>0</v>
      </c>
      <c r="AB311" s="18">
        <v>0</v>
      </c>
      <c r="AC311" s="18">
        <v>67.84</v>
      </c>
      <c r="AD311" s="18">
        <v>0</v>
      </c>
      <c r="AE311" s="18">
        <v>0</v>
      </c>
      <c r="AF311" s="18">
        <v>0</v>
      </c>
      <c r="AG311" s="18">
        <v>0</v>
      </c>
      <c r="AH311" s="18">
        <v>0</v>
      </c>
      <c r="AI311" s="18">
        <v>491.84000000000003</v>
      </c>
    </row>
    <row r="312" spans="1:35" x14ac:dyDescent="0.2">
      <c r="A312" s="13" t="s">
        <v>3214</v>
      </c>
      <c r="B312" s="13" t="s">
        <v>108</v>
      </c>
      <c r="C312" s="14" t="s">
        <v>43</v>
      </c>
      <c r="D312" s="13" t="s">
        <v>3215</v>
      </c>
      <c r="E312" s="13" t="s">
        <v>48</v>
      </c>
      <c r="F312" s="13" t="s">
        <v>3216</v>
      </c>
      <c r="G312" s="13" t="s">
        <v>3217</v>
      </c>
      <c r="H312" s="13" t="s">
        <v>3218</v>
      </c>
      <c r="I312" s="13" t="str">
        <f t="shared" si="32"/>
        <v>07-2024</v>
      </c>
      <c r="J312" s="13" t="str">
        <f t="shared" si="33"/>
        <v>2024</v>
      </c>
      <c r="K312" s="227" t="s">
        <v>2474</v>
      </c>
      <c r="L312" s="13" t="s">
        <v>49</v>
      </c>
      <c r="M312" s="13" t="s">
        <v>124</v>
      </c>
      <c r="N312" s="13" t="s">
        <v>35</v>
      </c>
      <c r="O312" s="13" t="s">
        <v>36</v>
      </c>
      <c r="P312" s="13" t="s">
        <v>44</v>
      </c>
      <c r="Q312" s="13" t="s">
        <v>37</v>
      </c>
      <c r="R312" s="13" t="s">
        <v>45</v>
      </c>
      <c r="S312" s="13" t="s">
        <v>39</v>
      </c>
      <c r="T312" s="15">
        <v>1</v>
      </c>
      <c r="U312" s="228" t="s">
        <v>3785</v>
      </c>
      <c r="V312" s="13" t="s">
        <v>84</v>
      </c>
      <c r="W312" s="16" t="s">
        <v>3605</v>
      </c>
      <c r="X312" s="17">
        <v>212.05</v>
      </c>
      <c r="Y312" s="18">
        <v>212.05</v>
      </c>
      <c r="Z312" s="18">
        <v>0</v>
      </c>
      <c r="AA312" s="18">
        <v>0</v>
      </c>
      <c r="AB312" s="18">
        <v>0</v>
      </c>
      <c r="AC312" s="18">
        <v>33.93</v>
      </c>
      <c r="AD312" s="18">
        <v>0</v>
      </c>
      <c r="AE312" s="18">
        <v>0</v>
      </c>
      <c r="AF312" s="18">
        <v>0</v>
      </c>
      <c r="AG312" s="18">
        <v>0</v>
      </c>
      <c r="AH312" s="18">
        <v>0</v>
      </c>
      <c r="AI312" s="18">
        <v>245.98000000000002</v>
      </c>
    </row>
    <row r="313" spans="1:35" x14ac:dyDescent="0.2">
      <c r="A313" s="13" t="s">
        <v>3219</v>
      </c>
      <c r="B313" s="13" t="s">
        <v>108</v>
      </c>
      <c r="C313" s="14" t="s">
        <v>43</v>
      </c>
      <c r="D313" s="13" t="s">
        <v>3220</v>
      </c>
      <c r="E313" s="13" t="s">
        <v>3221</v>
      </c>
      <c r="F313" s="13" t="s">
        <v>3222</v>
      </c>
      <c r="G313" s="13" t="s">
        <v>3223</v>
      </c>
      <c r="H313" s="13" t="s">
        <v>3224</v>
      </c>
      <c r="I313" s="13" t="str">
        <f t="shared" si="32"/>
        <v>07-2024</v>
      </c>
      <c r="J313" s="13" t="str">
        <f t="shared" si="33"/>
        <v>2024</v>
      </c>
      <c r="K313" s="227" t="s">
        <v>2474</v>
      </c>
      <c r="L313" s="13" t="s">
        <v>3606</v>
      </c>
      <c r="M313" s="13" t="s">
        <v>3607</v>
      </c>
      <c r="N313" s="13" t="s">
        <v>35</v>
      </c>
      <c r="O313" s="13" t="s">
        <v>36</v>
      </c>
      <c r="P313" s="13" t="s">
        <v>44</v>
      </c>
      <c r="Q313" s="13" t="s">
        <v>37</v>
      </c>
      <c r="R313" s="13" t="s">
        <v>45</v>
      </c>
      <c r="S313" s="13" t="s">
        <v>39</v>
      </c>
      <c r="T313" s="15">
        <v>1</v>
      </c>
      <c r="U313" s="228" t="s">
        <v>3785</v>
      </c>
      <c r="V313" s="13" t="s">
        <v>3608</v>
      </c>
      <c r="W313" s="16" t="s">
        <v>3609</v>
      </c>
      <c r="X313" s="17">
        <v>834.48</v>
      </c>
      <c r="Y313" s="18">
        <v>834.48</v>
      </c>
      <c r="Z313" s="18">
        <v>0</v>
      </c>
      <c r="AA313" s="18">
        <v>0</v>
      </c>
      <c r="AB313" s="18">
        <v>0</v>
      </c>
      <c r="AC313" s="18">
        <v>133.52000000000001</v>
      </c>
      <c r="AD313" s="18">
        <v>0</v>
      </c>
      <c r="AE313" s="18">
        <v>0</v>
      </c>
      <c r="AF313" s="18">
        <v>0</v>
      </c>
      <c r="AG313" s="18">
        <v>0</v>
      </c>
      <c r="AH313" s="18">
        <v>0</v>
      </c>
      <c r="AI313" s="18">
        <v>968</v>
      </c>
    </row>
    <row r="314" spans="1:35" x14ac:dyDescent="0.2">
      <c r="A314" s="13" t="s">
        <v>3225</v>
      </c>
      <c r="B314" s="13" t="s">
        <v>108</v>
      </c>
      <c r="C314" s="14" t="s">
        <v>43</v>
      </c>
      <c r="D314" s="13" t="s">
        <v>3220</v>
      </c>
      <c r="E314" s="13" t="s">
        <v>3226</v>
      </c>
      <c r="F314" s="13" t="s">
        <v>3227</v>
      </c>
      <c r="G314" s="13" t="s">
        <v>3228</v>
      </c>
      <c r="H314" s="13" t="s">
        <v>3229</v>
      </c>
      <c r="I314" s="13" t="str">
        <f t="shared" si="32"/>
        <v>07-2024</v>
      </c>
      <c r="J314" s="13" t="str">
        <f t="shared" si="33"/>
        <v>2024</v>
      </c>
      <c r="K314" s="227" t="s">
        <v>2474</v>
      </c>
      <c r="L314" s="13" t="s">
        <v>3606</v>
      </c>
      <c r="M314" s="13" t="s">
        <v>3607</v>
      </c>
      <c r="N314" s="13" t="s">
        <v>35</v>
      </c>
      <c r="O314" s="13" t="s">
        <v>36</v>
      </c>
      <c r="P314" s="13" t="s">
        <v>44</v>
      </c>
      <c r="Q314" s="13" t="s">
        <v>37</v>
      </c>
      <c r="R314" s="13" t="s">
        <v>45</v>
      </c>
      <c r="S314" s="13" t="s">
        <v>39</v>
      </c>
      <c r="T314" s="15">
        <v>1</v>
      </c>
      <c r="U314" s="228" t="s">
        <v>3785</v>
      </c>
      <c r="V314" s="13" t="s">
        <v>3610</v>
      </c>
      <c r="W314" s="16" t="s">
        <v>3035</v>
      </c>
      <c r="X314" s="17">
        <v>516.38</v>
      </c>
      <c r="Y314" s="18">
        <v>516.38</v>
      </c>
      <c r="Z314" s="18">
        <v>0</v>
      </c>
      <c r="AA314" s="18">
        <v>0</v>
      </c>
      <c r="AB314" s="18">
        <v>0</v>
      </c>
      <c r="AC314" s="18">
        <v>82.62</v>
      </c>
      <c r="AD314" s="18">
        <v>0</v>
      </c>
      <c r="AE314" s="18">
        <v>0</v>
      </c>
      <c r="AF314" s="18">
        <v>0</v>
      </c>
      <c r="AG314" s="18">
        <v>0</v>
      </c>
      <c r="AH314" s="18">
        <v>0</v>
      </c>
      <c r="AI314" s="18">
        <v>599</v>
      </c>
    </row>
    <row r="315" spans="1:35" x14ac:dyDescent="0.2">
      <c r="A315" s="13" t="s">
        <v>3230</v>
      </c>
      <c r="B315" s="13" t="s">
        <v>108</v>
      </c>
      <c r="C315" s="14" t="s">
        <v>43</v>
      </c>
      <c r="D315" s="13" t="s">
        <v>83</v>
      </c>
      <c r="E315" s="13" t="s">
        <v>3231</v>
      </c>
      <c r="F315" s="13" t="s">
        <v>3232</v>
      </c>
      <c r="G315" s="13" t="s">
        <v>3233</v>
      </c>
      <c r="H315" s="13" t="s">
        <v>3234</v>
      </c>
      <c r="I315" s="13" t="str">
        <f t="shared" si="32"/>
        <v>07-2024</v>
      </c>
      <c r="J315" s="13" t="str">
        <f t="shared" si="33"/>
        <v>2024</v>
      </c>
      <c r="K315" s="227" t="s">
        <v>2474</v>
      </c>
      <c r="L315" s="13" t="s">
        <v>2935</v>
      </c>
      <c r="M315" s="13" t="s">
        <v>2936</v>
      </c>
      <c r="N315" s="13" t="s">
        <v>35</v>
      </c>
      <c r="O315" s="13" t="s">
        <v>36</v>
      </c>
      <c r="P315" s="13" t="s">
        <v>44</v>
      </c>
      <c r="Q315" s="13" t="s">
        <v>56</v>
      </c>
      <c r="R315" s="13" t="s">
        <v>61</v>
      </c>
      <c r="S315" s="13" t="s">
        <v>39</v>
      </c>
      <c r="T315" s="15">
        <v>1</v>
      </c>
      <c r="U315" s="228" t="s">
        <v>3784</v>
      </c>
      <c r="V315" s="13" t="s">
        <v>3611</v>
      </c>
      <c r="W315" s="16" t="s">
        <v>3612</v>
      </c>
      <c r="X315" s="17">
        <v>1065.18</v>
      </c>
      <c r="Y315" s="18">
        <v>1065.18</v>
      </c>
      <c r="Z315" s="18">
        <v>0</v>
      </c>
      <c r="AA315" s="18">
        <v>0</v>
      </c>
      <c r="AB315" s="18">
        <v>0</v>
      </c>
      <c r="AC315" s="18">
        <v>170.43</v>
      </c>
      <c r="AD315" s="18">
        <v>0</v>
      </c>
      <c r="AE315" s="18">
        <v>0</v>
      </c>
      <c r="AF315" s="18">
        <v>0</v>
      </c>
      <c r="AG315" s="18">
        <v>0</v>
      </c>
      <c r="AH315" s="18">
        <v>0</v>
      </c>
      <c r="AI315" s="18">
        <v>1235.6100000000001</v>
      </c>
    </row>
    <row r="316" spans="1:35" x14ac:dyDescent="0.2">
      <c r="A316" s="13" t="s">
        <v>3235</v>
      </c>
      <c r="B316" s="13" t="s">
        <v>108</v>
      </c>
      <c r="C316" s="14" t="s">
        <v>43</v>
      </c>
      <c r="D316" s="13" t="s">
        <v>83</v>
      </c>
      <c r="E316" s="13" t="s">
        <v>3236</v>
      </c>
      <c r="F316" s="13" t="s">
        <v>3237</v>
      </c>
      <c r="G316" s="13" t="s">
        <v>3238</v>
      </c>
      <c r="H316" s="13" t="s">
        <v>3239</v>
      </c>
      <c r="I316" s="13" t="str">
        <f t="shared" si="32"/>
        <v>07-2024</v>
      </c>
      <c r="J316" s="13" t="str">
        <f t="shared" si="33"/>
        <v>2024</v>
      </c>
      <c r="K316" s="227" t="s">
        <v>2475</v>
      </c>
      <c r="L316" s="13" t="s">
        <v>336</v>
      </c>
      <c r="M316" s="13" t="s">
        <v>337</v>
      </c>
      <c r="N316" s="13" t="s">
        <v>35</v>
      </c>
      <c r="O316" s="13" t="s">
        <v>36</v>
      </c>
      <c r="P316" s="13" t="s">
        <v>44</v>
      </c>
      <c r="Q316" s="13" t="s">
        <v>37</v>
      </c>
      <c r="R316" s="13" t="s">
        <v>61</v>
      </c>
      <c r="S316" s="13" t="s">
        <v>39</v>
      </c>
      <c r="T316" s="15">
        <v>1</v>
      </c>
      <c r="U316" s="228" t="s">
        <v>3784</v>
      </c>
      <c r="V316" s="13" t="s">
        <v>572</v>
      </c>
      <c r="W316" s="16" t="s">
        <v>3613</v>
      </c>
      <c r="X316" s="17">
        <v>16200</v>
      </c>
      <c r="Y316" s="18">
        <v>16200</v>
      </c>
      <c r="Z316" s="18">
        <v>0</v>
      </c>
      <c r="AA316" s="18">
        <v>0</v>
      </c>
      <c r="AB316" s="18">
        <v>0</v>
      </c>
      <c r="AC316" s="18">
        <v>2592</v>
      </c>
      <c r="AD316" s="18">
        <v>0</v>
      </c>
      <c r="AE316" s="18">
        <v>0</v>
      </c>
      <c r="AF316" s="18">
        <v>0</v>
      </c>
      <c r="AG316" s="18">
        <v>0</v>
      </c>
      <c r="AH316" s="18">
        <v>0</v>
      </c>
      <c r="AI316" s="18">
        <v>18792</v>
      </c>
    </row>
    <row r="317" spans="1:35" x14ac:dyDescent="0.2">
      <c r="A317" s="13" t="s">
        <v>3240</v>
      </c>
      <c r="B317" s="13" t="s">
        <v>108</v>
      </c>
      <c r="C317" s="14" t="s">
        <v>43</v>
      </c>
      <c r="D317" s="13" t="s">
        <v>83</v>
      </c>
      <c r="E317" s="13" t="s">
        <v>3241</v>
      </c>
      <c r="F317" s="13" t="s">
        <v>3242</v>
      </c>
      <c r="G317" s="13" t="s">
        <v>3243</v>
      </c>
      <c r="H317" s="13" t="s">
        <v>3244</v>
      </c>
      <c r="I317" s="13" t="str">
        <f t="shared" si="32"/>
        <v>07-2024</v>
      </c>
      <c r="J317" s="13" t="str">
        <f t="shared" si="33"/>
        <v>2024</v>
      </c>
      <c r="K317" s="227" t="s">
        <v>2475</v>
      </c>
      <c r="L317" s="13" t="s">
        <v>336</v>
      </c>
      <c r="M317" s="13" t="s">
        <v>337</v>
      </c>
      <c r="N317" s="13" t="s">
        <v>35</v>
      </c>
      <c r="O317" s="13" t="s">
        <v>36</v>
      </c>
      <c r="P317" s="13" t="s">
        <v>44</v>
      </c>
      <c r="Q317" s="13" t="s">
        <v>37</v>
      </c>
      <c r="R317" s="13" t="s">
        <v>61</v>
      </c>
      <c r="S317" s="13" t="s">
        <v>39</v>
      </c>
      <c r="T317" s="15">
        <v>1</v>
      </c>
      <c r="U317" s="228" t="s">
        <v>3784</v>
      </c>
      <c r="V317" s="13" t="s">
        <v>3614</v>
      </c>
      <c r="W317" s="16" t="s">
        <v>3615</v>
      </c>
      <c r="X317" s="17">
        <v>8100</v>
      </c>
      <c r="Y317" s="18">
        <v>8100</v>
      </c>
      <c r="Z317" s="18">
        <v>0</v>
      </c>
      <c r="AA317" s="18">
        <v>0</v>
      </c>
      <c r="AB317" s="18">
        <v>0</v>
      </c>
      <c r="AC317" s="18">
        <v>1296</v>
      </c>
      <c r="AD317" s="18">
        <v>0</v>
      </c>
      <c r="AE317" s="18">
        <v>0</v>
      </c>
      <c r="AF317" s="18">
        <v>0</v>
      </c>
      <c r="AG317" s="18">
        <v>0</v>
      </c>
      <c r="AH317" s="18">
        <v>0</v>
      </c>
      <c r="AI317" s="18">
        <v>9396</v>
      </c>
    </row>
    <row r="318" spans="1:35" x14ac:dyDescent="0.2">
      <c r="A318" s="13" t="s">
        <v>3245</v>
      </c>
      <c r="B318" s="13" t="s">
        <v>108</v>
      </c>
      <c r="C318" s="14" t="s">
        <v>43</v>
      </c>
      <c r="D318" s="13" t="s">
        <v>54</v>
      </c>
      <c r="E318" s="13" t="s">
        <v>3246</v>
      </c>
      <c r="F318" s="13" t="s">
        <v>3247</v>
      </c>
      <c r="G318" s="13" t="s">
        <v>3248</v>
      </c>
      <c r="H318" s="13" t="s">
        <v>3249</v>
      </c>
      <c r="I318" s="13" t="str">
        <f t="shared" si="32"/>
        <v>07-2024</v>
      </c>
      <c r="J318" s="13" t="str">
        <f t="shared" si="33"/>
        <v>2024</v>
      </c>
      <c r="K318" s="227" t="s">
        <v>2474</v>
      </c>
      <c r="L318" s="13" t="s">
        <v>55</v>
      </c>
      <c r="M318" s="13" t="s">
        <v>146</v>
      </c>
      <c r="N318" s="13" t="s">
        <v>35</v>
      </c>
      <c r="O318" s="13" t="s">
        <v>36</v>
      </c>
      <c r="P318" s="13" t="s">
        <v>44</v>
      </c>
      <c r="Q318" s="13" t="s">
        <v>56</v>
      </c>
      <c r="R318" s="13" t="s">
        <v>45</v>
      </c>
      <c r="S318" s="13" t="s">
        <v>39</v>
      </c>
      <c r="T318" s="15">
        <v>1</v>
      </c>
      <c r="U318" s="228" t="s">
        <v>3785</v>
      </c>
      <c r="V318" s="13" t="s">
        <v>3616</v>
      </c>
      <c r="W318" s="16" t="s">
        <v>3617</v>
      </c>
      <c r="X318" s="17">
        <v>1119.83</v>
      </c>
      <c r="Y318" s="18">
        <v>1119.83</v>
      </c>
      <c r="Z318" s="18">
        <v>0</v>
      </c>
      <c r="AA318" s="18">
        <v>0</v>
      </c>
      <c r="AB318" s="18">
        <v>0</v>
      </c>
      <c r="AC318" s="18">
        <v>179.17</v>
      </c>
      <c r="AD318" s="18">
        <v>0</v>
      </c>
      <c r="AE318" s="18">
        <v>0</v>
      </c>
      <c r="AF318" s="18">
        <v>0</v>
      </c>
      <c r="AG318" s="18">
        <v>0</v>
      </c>
      <c r="AH318" s="18">
        <v>0</v>
      </c>
      <c r="AI318" s="18">
        <v>1299</v>
      </c>
    </row>
    <row r="319" spans="1:35" x14ac:dyDescent="0.2">
      <c r="A319" s="13" t="s">
        <v>3250</v>
      </c>
      <c r="B319" s="13" t="s">
        <v>108</v>
      </c>
      <c r="C319" s="14" t="s">
        <v>43</v>
      </c>
      <c r="D319" s="13" t="s">
        <v>54</v>
      </c>
      <c r="E319" s="13" t="s">
        <v>3251</v>
      </c>
      <c r="F319" s="13" t="s">
        <v>3252</v>
      </c>
      <c r="G319" s="13" t="s">
        <v>3253</v>
      </c>
      <c r="H319" s="13" t="s">
        <v>3254</v>
      </c>
      <c r="I319" s="13" t="str">
        <f t="shared" si="32"/>
        <v>07-2024</v>
      </c>
      <c r="J319" s="13" t="str">
        <f t="shared" si="33"/>
        <v>2024</v>
      </c>
      <c r="K319" s="227" t="s">
        <v>2475</v>
      </c>
      <c r="L319" s="13" t="s">
        <v>55</v>
      </c>
      <c r="M319" s="13" t="s">
        <v>146</v>
      </c>
      <c r="N319" s="13" t="s">
        <v>35</v>
      </c>
      <c r="O319" s="13" t="s">
        <v>36</v>
      </c>
      <c r="P319" s="13" t="s">
        <v>44</v>
      </c>
      <c r="Q319" s="13" t="s">
        <v>56</v>
      </c>
      <c r="R319" s="13" t="s">
        <v>45</v>
      </c>
      <c r="S319" s="13" t="s">
        <v>39</v>
      </c>
      <c r="T319" s="15">
        <v>1</v>
      </c>
      <c r="U319" s="228" t="s">
        <v>3784</v>
      </c>
      <c r="V319" s="13" t="s">
        <v>3618</v>
      </c>
      <c r="W319" s="16" t="s">
        <v>3619</v>
      </c>
      <c r="X319" s="17">
        <v>4706.03</v>
      </c>
      <c r="Y319" s="18">
        <v>4706.03</v>
      </c>
      <c r="Z319" s="18">
        <v>0</v>
      </c>
      <c r="AA319" s="18">
        <v>0</v>
      </c>
      <c r="AB319" s="18">
        <v>0</v>
      </c>
      <c r="AC319" s="18">
        <v>752.97</v>
      </c>
      <c r="AD319" s="18">
        <v>0</v>
      </c>
      <c r="AE319" s="18">
        <v>0</v>
      </c>
      <c r="AF319" s="18">
        <v>0</v>
      </c>
      <c r="AG319" s="18">
        <v>0</v>
      </c>
      <c r="AH319" s="18">
        <v>0</v>
      </c>
      <c r="AI319" s="18">
        <v>5459</v>
      </c>
    </row>
    <row r="320" spans="1:35" x14ac:dyDescent="0.2">
      <c r="A320" s="13" t="s">
        <v>3255</v>
      </c>
      <c r="B320" s="13" t="s">
        <v>108</v>
      </c>
      <c r="C320" s="14" t="s">
        <v>43</v>
      </c>
      <c r="D320" s="13" t="s">
        <v>54</v>
      </c>
      <c r="E320" s="13" t="s">
        <v>3256</v>
      </c>
      <c r="F320" s="13" t="s">
        <v>3257</v>
      </c>
      <c r="G320" s="13" t="s">
        <v>3258</v>
      </c>
      <c r="H320" s="13" t="s">
        <v>3259</v>
      </c>
      <c r="I320" s="13" t="str">
        <f t="shared" si="32"/>
        <v>07-2024</v>
      </c>
      <c r="J320" s="13" t="str">
        <f t="shared" si="33"/>
        <v>2024</v>
      </c>
      <c r="K320" s="227" t="s">
        <v>2475</v>
      </c>
      <c r="L320" s="13" t="s">
        <v>55</v>
      </c>
      <c r="M320" s="13" t="s">
        <v>146</v>
      </c>
      <c r="N320" s="13" t="s">
        <v>35</v>
      </c>
      <c r="O320" s="13" t="s">
        <v>36</v>
      </c>
      <c r="P320" s="13" t="s">
        <v>44</v>
      </c>
      <c r="Q320" s="13" t="s">
        <v>56</v>
      </c>
      <c r="R320" s="13" t="s">
        <v>45</v>
      </c>
      <c r="S320" s="13" t="s">
        <v>39</v>
      </c>
      <c r="T320" s="15">
        <v>1</v>
      </c>
      <c r="U320" s="228" t="s">
        <v>3784</v>
      </c>
      <c r="V320" s="13" t="s">
        <v>3620</v>
      </c>
      <c r="W320" s="16" t="s">
        <v>3621</v>
      </c>
      <c r="X320" s="17">
        <v>4066.38</v>
      </c>
      <c r="Y320" s="18">
        <v>4066.38</v>
      </c>
      <c r="Z320" s="18">
        <v>0</v>
      </c>
      <c r="AA320" s="18">
        <v>0</v>
      </c>
      <c r="AB320" s="18">
        <v>0</v>
      </c>
      <c r="AC320" s="18">
        <v>650.62</v>
      </c>
      <c r="AD320" s="18">
        <v>0</v>
      </c>
      <c r="AE320" s="18">
        <v>0</v>
      </c>
      <c r="AF320" s="18">
        <v>0</v>
      </c>
      <c r="AG320" s="18">
        <v>0</v>
      </c>
      <c r="AH320" s="18">
        <v>0</v>
      </c>
      <c r="AI320" s="18">
        <v>4717</v>
      </c>
    </row>
    <row r="321" spans="1:36" x14ac:dyDescent="0.2">
      <c r="A321" s="13" t="s">
        <v>3260</v>
      </c>
      <c r="B321" s="13" t="s">
        <v>108</v>
      </c>
      <c r="C321" s="14" t="s">
        <v>43</v>
      </c>
      <c r="D321" s="13" t="s">
        <v>3261</v>
      </c>
      <c r="E321" s="13" t="s">
        <v>3262</v>
      </c>
      <c r="F321" s="13" t="s">
        <v>3263</v>
      </c>
      <c r="G321" s="13" t="s">
        <v>3264</v>
      </c>
      <c r="H321" s="13" t="s">
        <v>3265</v>
      </c>
      <c r="I321" s="13" t="str">
        <f t="shared" si="32"/>
        <v>07-2024</v>
      </c>
      <c r="J321" s="13" t="str">
        <f t="shared" si="33"/>
        <v>2024</v>
      </c>
      <c r="K321" s="227" t="s">
        <v>2474</v>
      </c>
      <c r="L321" s="13" t="s">
        <v>55</v>
      </c>
      <c r="M321" s="13" t="s">
        <v>146</v>
      </c>
      <c r="N321" s="13" t="s">
        <v>35</v>
      </c>
      <c r="O321" s="13" t="s">
        <v>36</v>
      </c>
      <c r="P321" s="13" t="s">
        <v>44</v>
      </c>
      <c r="Q321" s="13" t="s">
        <v>56</v>
      </c>
      <c r="R321" s="13" t="s">
        <v>45</v>
      </c>
      <c r="S321" s="13" t="s">
        <v>39</v>
      </c>
      <c r="T321" s="15">
        <v>1</v>
      </c>
      <c r="U321" s="228" t="s">
        <v>3785</v>
      </c>
      <c r="V321" s="13" t="s">
        <v>3622</v>
      </c>
      <c r="W321" s="16" t="s">
        <v>3623</v>
      </c>
      <c r="X321" s="17">
        <v>376.72</v>
      </c>
      <c r="Y321" s="18">
        <v>376.72</v>
      </c>
      <c r="Z321" s="18">
        <v>0</v>
      </c>
      <c r="AA321" s="18">
        <v>0</v>
      </c>
      <c r="AB321" s="18">
        <v>0</v>
      </c>
      <c r="AC321" s="18">
        <v>60.28</v>
      </c>
      <c r="AD321" s="18">
        <v>0</v>
      </c>
      <c r="AE321" s="18">
        <v>0</v>
      </c>
      <c r="AF321" s="18">
        <v>0</v>
      </c>
      <c r="AG321" s="18">
        <v>0</v>
      </c>
      <c r="AH321" s="18">
        <v>0</v>
      </c>
      <c r="AI321" s="18">
        <v>437</v>
      </c>
    </row>
    <row r="322" spans="1:36" x14ac:dyDescent="0.2">
      <c r="A322" s="13" t="s">
        <v>3266</v>
      </c>
      <c r="B322" s="13" t="s">
        <v>108</v>
      </c>
      <c r="C322" s="14" t="s">
        <v>43</v>
      </c>
      <c r="D322" s="13" t="s">
        <v>3261</v>
      </c>
      <c r="E322" s="13" t="s">
        <v>3267</v>
      </c>
      <c r="F322" s="13" t="s">
        <v>3268</v>
      </c>
      <c r="G322" s="13" t="s">
        <v>3269</v>
      </c>
      <c r="H322" s="13" t="s">
        <v>3270</v>
      </c>
      <c r="I322" s="13" t="str">
        <f t="shared" si="32"/>
        <v>07-2024</v>
      </c>
      <c r="J322" s="13" t="str">
        <f t="shared" si="33"/>
        <v>2024</v>
      </c>
      <c r="K322" s="227" t="s">
        <v>2474</v>
      </c>
      <c r="L322" s="13" t="s">
        <v>55</v>
      </c>
      <c r="M322" s="13" t="s">
        <v>146</v>
      </c>
      <c r="N322" s="13" t="s">
        <v>35</v>
      </c>
      <c r="O322" s="13" t="s">
        <v>36</v>
      </c>
      <c r="P322" s="13" t="s">
        <v>44</v>
      </c>
      <c r="Q322" s="13" t="s">
        <v>56</v>
      </c>
      <c r="R322" s="13" t="s">
        <v>45</v>
      </c>
      <c r="S322" s="13" t="s">
        <v>39</v>
      </c>
      <c r="T322" s="15">
        <v>1</v>
      </c>
      <c r="U322" s="228" t="s">
        <v>3785</v>
      </c>
      <c r="V322" s="13" t="s">
        <v>3624</v>
      </c>
      <c r="W322" s="16" t="s">
        <v>3625</v>
      </c>
      <c r="X322" s="17">
        <v>781.03</v>
      </c>
      <c r="Y322" s="18">
        <v>781.03</v>
      </c>
      <c r="Z322" s="18">
        <v>0</v>
      </c>
      <c r="AA322" s="18">
        <v>0</v>
      </c>
      <c r="AB322" s="18">
        <v>0</v>
      </c>
      <c r="AC322" s="18">
        <v>124.97</v>
      </c>
      <c r="AD322" s="18">
        <v>0</v>
      </c>
      <c r="AE322" s="18">
        <v>0</v>
      </c>
      <c r="AF322" s="18">
        <v>0</v>
      </c>
      <c r="AG322" s="18">
        <v>0</v>
      </c>
      <c r="AH322" s="18">
        <v>0</v>
      </c>
      <c r="AI322" s="18">
        <v>906</v>
      </c>
    </row>
    <row r="323" spans="1:36" x14ac:dyDescent="0.2">
      <c r="A323" s="13" t="s">
        <v>3271</v>
      </c>
      <c r="B323" s="13" t="s">
        <v>108</v>
      </c>
      <c r="C323" s="14" t="s">
        <v>43</v>
      </c>
      <c r="D323" s="13" t="s">
        <v>3261</v>
      </c>
      <c r="E323" s="13" t="s">
        <v>3272</v>
      </c>
      <c r="F323" s="13" t="s">
        <v>3273</v>
      </c>
      <c r="G323" s="13" t="s">
        <v>3274</v>
      </c>
      <c r="H323" s="13" t="s">
        <v>3275</v>
      </c>
      <c r="I323" s="13" t="str">
        <f t="shared" si="32"/>
        <v>07-2024</v>
      </c>
      <c r="J323" s="13" t="str">
        <f t="shared" si="33"/>
        <v>2024</v>
      </c>
      <c r="K323" s="227" t="s">
        <v>2474</v>
      </c>
      <c r="L323" s="13" t="s">
        <v>55</v>
      </c>
      <c r="M323" s="13" t="s">
        <v>146</v>
      </c>
      <c r="N323" s="13" t="s">
        <v>35</v>
      </c>
      <c r="O323" s="13" t="s">
        <v>36</v>
      </c>
      <c r="P323" s="13" t="s">
        <v>44</v>
      </c>
      <c r="Q323" s="13" t="s">
        <v>56</v>
      </c>
      <c r="R323" s="13" t="s">
        <v>45</v>
      </c>
      <c r="S323" s="13" t="s">
        <v>39</v>
      </c>
      <c r="T323" s="15">
        <v>1</v>
      </c>
      <c r="U323" s="228" t="s">
        <v>3785</v>
      </c>
      <c r="V323" s="13" t="s">
        <v>3626</v>
      </c>
      <c r="W323" s="16" t="s">
        <v>3627</v>
      </c>
      <c r="X323" s="17">
        <v>2065.52</v>
      </c>
      <c r="Y323" s="18">
        <v>2065.52</v>
      </c>
      <c r="Z323" s="18">
        <v>0</v>
      </c>
      <c r="AA323" s="18">
        <v>0</v>
      </c>
      <c r="AB323" s="18">
        <v>0</v>
      </c>
      <c r="AC323" s="18">
        <v>330.48</v>
      </c>
      <c r="AD323" s="18">
        <v>0</v>
      </c>
      <c r="AE323" s="18">
        <v>0</v>
      </c>
      <c r="AF323" s="18">
        <v>0</v>
      </c>
      <c r="AG323" s="18">
        <v>0</v>
      </c>
      <c r="AH323" s="18">
        <v>0</v>
      </c>
      <c r="AI323" s="18">
        <v>2396</v>
      </c>
    </row>
    <row r="324" spans="1:36" x14ac:dyDescent="0.2">
      <c r="A324" s="13" t="s">
        <v>3276</v>
      </c>
      <c r="B324" s="13" t="s">
        <v>108</v>
      </c>
      <c r="C324" s="14" t="s">
        <v>43</v>
      </c>
      <c r="D324" s="13" t="s">
        <v>3261</v>
      </c>
      <c r="E324" s="13" t="s">
        <v>3277</v>
      </c>
      <c r="F324" s="13" t="s">
        <v>3278</v>
      </c>
      <c r="G324" s="13" t="s">
        <v>3279</v>
      </c>
      <c r="H324" s="13" t="s">
        <v>3280</v>
      </c>
      <c r="I324" s="13" t="str">
        <f t="shared" si="32"/>
        <v>07-2024</v>
      </c>
      <c r="J324" s="13" t="str">
        <f t="shared" si="33"/>
        <v>2024</v>
      </c>
      <c r="K324" s="227" t="s">
        <v>2474</v>
      </c>
      <c r="L324" s="13" t="s">
        <v>55</v>
      </c>
      <c r="M324" s="13" t="s">
        <v>146</v>
      </c>
      <c r="N324" s="13" t="s">
        <v>35</v>
      </c>
      <c r="O324" s="13" t="s">
        <v>36</v>
      </c>
      <c r="P324" s="13" t="s">
        <v>44</v>
      </c>
      <c r="Q324" s="13" t="s">
        <v>56</v>
      </c>
      <c r="R324" s="13" t="s">
        <v>45</v>
      </c>
      <c r="S324" s="13" t="s">
        <v>39</v>
      </c>
      <c r="T324" s="15">
        <v>1</v>
      </c>
      <c r="U324" s="228" t="s">
        <v>3785</v>
      </c>
      <c r="V324" s="13" t="s">
        <v>3628</v>
      </c>
      <c r="W324" s="16" t="s">
        <v>3629</v>
      </c>
      <c r="X324" s="17">
        <v>1450.86</v>
      </c>
      <c r="Y324" s="18">
        <v>1450.86</v>
      </c>
      <c r="Z324" s="18">
        <v>0</v>
      </c>
      <c r="AA324" s="18">
        <v>0</v>
      </c>
      <c r="AB324" s="18">
        <v>0</v>
      </c>
      <c r="AC324" s="18">
        <v>232.14</v>
      </c>
      <c r="AD324" s="18">
        <v>0</v>
      </c>
      <c r="AE324" s="18">
        <v>0</v>
      </c>
      <c r="AF324" s="18">
        <v>0</v>
      </c>
      <c r="AG324" s="18">
        <v>0</v>
      </c>
      <c r="AH324" s="18">
        <v>0</v>
      </c>
      <c r="AI324" s="18">
        <v>1683</v>
      </c>
    </row>
    <row r="325" spans="1:36" x14ac:dyDescent="0.2">
      <c r="A325" s="13" t="s">
        <v>3281</v>
      </c>
      <c r="B325" s="13" t="s">
        <v>108</v>
      </c>
      <c r="C325" s="14" t="s">
        <v>43</v>
      </c>
      <c r="D325" s="13" t="s">
        <v>34</v>
      </c>
      <c r="E325" s="13" t="s">
        <v>3282</v>
      </c>
      <c r="F325" s="13" t="s">
        <v>3282</v>
      </c>
      <c r="G325" s="13" t="s">
        <v>3283</v>
      </c>
      <c r="H325" s="13" t="s">
        <v>3284</v>
      </c>
      <c r="I325" s="13" t="str">
        <f t="shared" si="32"/>
        <v>07-2024</v>
      </c>
      <c r="J325" s="13" t="str">
        <f t="shared" si="33"/>
        <v>2024</v>
      </c>
      <c r="K325" s="227" t="s">
        <v>2475</v>
      </c>
      <c r="L325" s="13" t="s">
        <v>3630</v>
      </c>
      <c r="M325" s="13" t="s">
        <v>3631</v>
      </c>
      <c r="N325" s="13" t="s">
        <v>35</v>
      </c>
      <c r="O325" s="13" t="s">
        <v>36</v>
      </c>
      <c r="P325" s="13" t="s">
        <v>44</v>
      </c>
      <c r="Q325" s="13" t="s">
        <v>46</v>
      </c>
      <c r="R325" s="13" t="s">
        <v>45</v>
      </c>
      <c r="S325" s="13" t="s">
        <v>39</v>
      </c>
      <c r="T325" s="15">
        <v>1</v>
      </c>
      <c r="U325" s="228" t="s">
        <v>3784</v>
      </c>
      <c r="V325" s="13" t="s">
        <v>3632</v>
      </c>
      <c r="W325" s="16" t="s">
        <v>3633</v>
      </c>
      <c r="X325" s="17">
        <v>175.86</v>
      </c>
      <c r="Y325" s="18">
        <v>175.86</v>
      </c>
      <c r="Z325" s="18">
        <v>0</v>
      </c>
      <c r="AA325" s="18">
        <v>0</v>
      </c>
      <c r="AB325" s="18">
        <v>0</v>
      </c>
      <c r="AC325" s="18">
        <v>28.14</v>
      </c>
      <c r="AD325" s="18">
        <v>0</v>
      </c>
      <c r="AE325" s="18">
        <v>0</v>
      </c>
      <c r="AF325" s="18">
        <v>0</v>
      </c>
      <c r="AG325" s="18">
        <v>0</v>
      </c>
      <c r="AH325" s="18">
        <v>0</v>
      </c>
      <c r="AI325" s="18">
        <v>204</v>
      </c>
    </row>
    <row r="326" spans="1:36" x14ac:dyDescent="0.2">
      <c r="A326" s="13" t="s">
        <v>3285</v>
      </c>
      <c r="B326" s="13" t="s">
        <v>108</v>
      </c>
      <c r="C326" s="14" t="s">
        <v>43</v>
      </c>
      <c r="D326" s="13" t="s">
        <v>34</v>
      </c>
      <c r="E326" s="13" t="s">
        <v>3286</v>
      </c>
      <c r="F326" s="13" t="s">
        <v>3286</v>
      </c>
      <c r="G326" s="13" t="s">
        <v>3287</v>
      </c>
      <c r="H326" s="13" t="s">
        <v>3288</v>
      </c>
      <c r="I326" s="13" t="str">
        <f t="shared" si="32"/>
        <v>07-2024</v>
      </c>
      <c r="J326" s="13" t="str">
        <f t="shared" si="33"/>
        <v>2024</v>
      </c>
      <c r="K326" s="227" t="s">
        <v>2475</v>
      </c>
      <c r="L326" s="13" t="s">
        <v>3630</v>
      </c>
      <c r="M326" s="13" t="s">
        <v>3631</v>
      </c>
      <c r="N326" s="13" t="s">
        <v>35</v>
      </c>
      <c r="O326" s="13" t="s">
        <v>36</v>
      </c>
      <c r="P326" s="13" t="s">
        <v>44</v>
      </c>
      <c r="Q326" s="13" t="s">
        <v>58</v>
      </c>
      <c r="R326" s="13" t="s">
        <v>45</v>
      </c>
      <c r="S326" s="13" t="s">
        <v>39</v>
      </c>
      <c r="T326" s="15">
        <v>1</v>
      </c>
      <c r="U326" s="228" t="s">
        <v>3784</v>
      </c>
      <c r="V326" s="13" t="s">
        <v>3634</v>
      </c>
      <c r="W326" s="16" t="s">
        <v>3635</v>
      </c>
      <c r="X326" s="17">
        <v>105.17</v>
      </c>
      <c r="Y326" s="18">
        <v>105.17</v>
      </c>
      <c r="Z326" s="18">
        <v>0</v>
      </c>
      <c r="AA326" s="18">
        <v>0</v>
      </c>
      <c r="AB326" s="18">
        <v>0</v>
      </c>
      <c r="AC326" s="18">
        <v>16.829999999999998</v>
      </c>
      <c r="AD326" s="18">
        <v>0</v>
      </c>
      <c r="AE326" s="18">
        <v>0</v>
      </c>
      <c r="AF326" s="18">
        <v>0</v>
      </c>
      <c r="AG326" s="18">
        <v>0</v>
      </c>
      <c r="AH326" s="18">
        <v>0</v>
      </c>
      <c r="AI326" s="18">
        <v>122</v>
      </c>
    </row>
    <row r="327" spans="1:36" x14ac:dyDescent="0.2">
      <c r="A327" s="13" t="s">
        <v>3289</v>
      </c>
      <c r="B327" s="13" t="s">
        <v>108</v>
      </c>
      <c r="C327" s="14" t="s">
        <v>43</v>
      </c>
      <c r="D327" s="13" t="s">
        <v>129</v>
      </c>
      <c r="E327" s="13" t="s">
        <v>3290</v>
      </c>
      <c r="F327" s="13" t="s">
        <v>3291</v>
      </c>
      <c r="G327" s="13" t="s">
        <v>3292</v>
      </c>
      <c r="H327" s="13" t="s">
        <v>3293</v>
      </c>
      <c r="I327" s="13" t="str">
        <f t="shared" si="32"/>
        <v>07-2024</v>
      </c>
      <c r="J327" s="13" t="str">
        <f t="shared" si="33"/>
        <v>2024</v>
      </c>
      <c r="K327" s="227" t="s">
        <v>2474</v>
      </c>
      <c r="L327" s="13" t="s">
        <v>91</v>
      </c>
      <c r="M327" s="13" t="s">
        <v>130</v>
      </c>
      <c r="N327" s="13" t="s">
        <v>35</v>
      </c>
      <c r="O327" s="13" t="s">
        <v>36</v>
      </c>
      <c r="P327" s="13" t="s">
        <v>44</v>
      </c>
      <c r="Q327" s="13" t="s">
        <v>56</v>
      </c>
      <c r="R327" s="13" t="s">
        <v>45</v>
      </c>
      <c r="S327" s="13" t="s">
        <v>39</v>
      </c>
      <c r="T327" s="15">
        <v>1</v>
      </c>
      <c r="U327" s="228" t="s">
        <v>3785</v>
      </c>
      <c r="V327" s="230" t="s">
        <v>92</v>
      </c>
      <c r="W327" s="16" t="s">
        <v>3636</v>
      </c>
      <c r="X327" s="17">
        <v>652.59</v>
      </c>
      <c r="Y327" s="18">
        <f>ROUND(652.59*(1-0.915),2)</f>
        <v>55.47</v>
      </c>
      <c r="Z327" s="18">
        <v>0</v>
      </c>
      <c r="AA327" s="18">
        <v>0</v>
      </c>
      <c r="AB327" s="18">
        <v>0</v>
      </c>
      <c r="AC327" s="18">
        <f>ROUND(104.41*(1-0.915),2)</f>
        <v>8.8699999999999992</v>
      </c>
      <c r="AD327" s="18">
        <v>0</v>
      </c>
      <c r="AE327" s="18">
        <v>0</v>
      </c>
      <c r="AF327" s="18">
        <v>0</v>
      </c>
      <c r="AG327" s="18">
        <v>0</v>
      </c>
      <c r="AH327" s="18">
        <v>0</v>
      </c>
      <c r="AI327" s="18">
        <v>757</v>
      </c>
      <c r="AJ327" s="84">
        <v>692.66</v>
      </c>
    </row>
    <row r="328" spans="1:36" x14ac:dyDescent="0.2">
      <c r="A328" s="13" t="s">
        <v>3294</v>
      </c>
      <c r="B328" s="13" t="s">
        <v>108</v>
      </c>
      <c r="C328" s="14" t="s">
        <v>43</v>
      </c>
      <c r="D328" s="13" t="s">
        <v>1232</v>
      </c>
      <c r="E328" s="13" t="s">
        <v>3295</v>
      </c>
      <c r="F328" s="13" t="s">
        <v>3296</v>
      </c>
      <c r="G328" s="13" t="s">
        <v>3297</v>
      </c>
      <c r="H328" s="13" t="s">
        <v>3298</v>
      </c>
      <c r="I328" s="13" t="str">
        <f t="shared" si="32"/>
        <v>07-2024</v>
      </c>
      <c r="J328" s="13" t="str">
        <f t="shared" si="33"/>
        <v>2024</v>
      </c>
      <c r="K328" s="227" t="s">
        <v>2475</v>
      </c>
      <c r="L328" s="13" t="s">
        <v>1237</v>
      </c>
      <c r="M328" s="13" t="s">
        <v>1238</v>
      </c>
      <c r="N328" s="13" t="s">
        <v>35</v>
      </c>
      <c r="O328" s="13" t="s">
        <v>36</v>
      </c>
      <c r="P328" s="13" t="s">
        <v>44</v>
      </c>
      <c r="Q328" s="13" t="s">
        <v>56</v>
      </c>
      <c r="R328" s="13" t="s">
        <v>45</v>
      </c>
      <c r="S328" s="13" t="s">
        <v>39</v>
      </c>
      <c r="T328" s="15">
        <v>1</v>
      </c>
      <c r="U328" s="228" t="s">
        <v>3784</v>
      </c>
      <c r="V328" s="13" t="s">
        <v>3637</v>
      </c>
      <c r="W328" s="16" t="s">
        <v>3638</v>
      </c>
      <c r="X328" s="17">
        <v>283.2</v>
      </c>
      <c r="Y328" s="18">
        <v>283.2</v>
      </c>
      <c r="Z328" s="18">
        <v>0</v>
      </c>
      <c r="AA328" s="18">
        <v>0</v>
      </c>
      <c r="AB328" s="18">
        <v>0</v>
      </c>
      <c r="AC328" s="18">
        <v>45.31</v>
      </c>
      <c r="AD328" s="18">
        <v>0</v>
      </c>
      <c r="AE328" s="18">
        <v>0</v>
      </c>
      <c r="AF328" s="18">
        <v>0</v>
      </c>
      <c r="AG328" s="18">
        <v>0</v>
      </c>
      <c r="AH328" s="18">
        <v>0</v>
      </c>
      <c r="AI328" s="18">
        <v>328.51</v>
      </c>
    </row>
    <row r="329" spans="1:36" x14ac:dyDescent="0.2">
      <c r="A329" s="13" t="s">
        <v>3299</v>
      </c>
      <c r="B329" s="13" t="s">
        <v>108</v>
      </c>
      <c r="C329" s="14" t="s">
        <v>43</v>
      </c>
      <c r="D329" s="13" t="s">
        <v>34</v>
      </c>
      <c r="E329" s="13" t="s">
        <v>3300</v>
      </c>
      <c r="F329" s="13" t="s">
        <v>3300</v>
      </c>
      <c r="G329" s="13" t="s">
        <v>3301</v>
      </c>
      <c r="H329" s="13" t="s">
        <v>3302</v>
      </c>
      <c r="I329" s="13" t="str">
        <f t="shared" si="32"/>
        <v>07-2024</v>
      </c>
      <c r="J329" s="13" t="str">
        <f t="shared" si="33"/>
        <v>2024</v>
      </c>
      <c r="K329" s="227" t="s">
        <v>2475</v>
      </c>
      <c r="L329" s="13" t="s">
        <v>3639</v>
      </c>
      <c r="M329" s="13" t="s">
        <v>3640</v>
      </c>
      <c r="N329" s="13" t="s">
        <v>35</v>
      </c>
      <c r="O329" s="13" t="s">
        <v>36</v>
      </c>
      <c r="P329" s="13" t="s">
        <v>44</v>
      </c>
      <c r="Q329" s="13" t="s">
        <v>58</v>
      </c>
      <c r="R329" s="13" t="s">
        <v>45</v>
      </c>
      <c r="S329" s="13" t="s">
        <v>39</v>
      </c>
      <c r="T329" s="15">
        <v>1</v>
      </c>
      <c r="U329" s="228" t="s">
        <v>3784</v>
      </c>
      <c r="V329" s="13" t="s">
        <v>3641</v>
      </c>
      <c r="W329" s="16" t="s">
        <v>1439</v>
      </c>
      <c r="X329" s="17">
        <v>86.21</v>
      </c>
      <c r="Y329" s="18">
        <v>86.21</v>
      </c>
      <c r="Z329" s="18">
        <v>0</v>
      </c>
      <c r="AA329" s="18">
        <v>0</v>
      </c>
      <c r="AB329" s="18">
        <v>0</v>
      </c>
      <c r="AC329" s="18">
        <v>13.79</v>
      </c>
      <c r="AD329" s="18">
        <v>0</v>
      </c>
      <c r="AE329" s="18">
        <v>0</v>
      </c>
      <c r="AF329" s="18">
        <v>0</v>
      </c>
      <c r="AG329" s="18">
        <v>0</v>
      </c>
      <c r="AH329" s="18">
        <v>0</v>
      </c>
      <c r="AI329" s="18">
        <v>100</v>
      </c>
    </row>
    <row r="330" spans="1:36" x14ac:dyDescent="0.2">
      <c r="A330" s="13" t="s">
        <v>3303</v>
      </c>
      <c r="B330" s="13" t="s">
        <v>108</v>
      </c>
      <c r="C330" s="14" t="s">
        <v>43</v>
      </c>
      <c r="D330" s="13" t="s">
        <v>83</v>
      </c>
      <c r="E330" s="13" t="s">
        <v>3304</v>
      </c>
      <c r="F330" s="13" t="s">
        <v>3305</v>
      </c>
      <c r="G330" s="13" t="s">
        <v>3306</v>
      </c>
      <c r="H330" s="13" t="s">
        <v>3307</v>
      </c>
      <c r="I330" s="13" t="str">
        <f t="shared" si="32"/>
        <v>07-2024</v>
      </c>
      <c r="J330" s="13" t="str">
        <f t="shared" si="33"/>
        <v>2024</v>
      </c>
      <c r="K330" s="227" t="s">
        <v>2475</v>
      </c>
      <c r="L330" s="13" t="s">
        <v>3642</v>
      </c>
      <c r="M330" s="13" t="s">
        <v>3643</v>
      </c>
      <c r="N330" s="13" t="s">
        <v>35</v>
      </c>
      <c r="O330" s="13" t="s">
        <v>36</v>
      </c>
      <c r="P330" s="13" t="s">
        <v>44</v>
      </c>
      <c r="Q330" s="13" t="s">
        <v>37</v>
      </c>
      <c r="R330" s="13" t="s">
        <v>45</v>
      </c>
      <c r="S330" s="13" t="s">
        <v>39</v>
      </c>
      <c r="T330" s="15">
        <v>1</v>
      </c>
      <c r="U330" s="228" t="s">
        <v>3784</v>
      </c>
      <c r="V330" s="13" t="s">
        <v>3644</v>
      </c>
      <c r="W330" s="16" t="s">
        <v>3645</v>
      </c>
      <c r="X330" s="17">
        <v>2408.4</v>
      </c>
      <c r="Y330" s="18">
        <v>2408.4</v>
      </c>
      <c r="Z330" s="18">
        <v>0</v>
      </c>
      <c r="AA330" s="18">
        <v>0</v>
      </c>
      <c r="AB330" s="18">
        <v>0</v>
      </c>
      <c r="AC330" s="18">
        <v>385.34</v>
      </c>
      <c r="AD330" s="18">
        <v>0</v>
      </c>
      <c r="AE330" s="18">
        <v>0</v>
      </c>
      <c r="AF330" s="18">
        <v>0</v>
      </c>
      <c r="AG330" s="18">
        <v>0</v>
      </c>
      <c r="AH330" s="18">
        <v>0</v>
      </c>
      <c r="AI330" s="18">
        <v>2793.7400000000002</v>
      </c>
    </row>
    <row r="331" spans="1:36" x14ac:dyDescent="0.2">
      <c r="A331" s="13" t="s">
        <v>3308</v>
      </c>
      <c r="B331" s="13" t="s">
        <v>108</v>
      </c>
      <c r="C331" s="14" t="s">
        <v>43</v>
      </c>
      <c r="D331" s="13" t="s">
        <v>60</v>
      </c>
      <c r="E331" s="13" t="s">
        <v>3309</v>
      </c>
      <c r="F331" s="13" t="s">
        <v>3310</v>
      </c>
      <c r="G331" s="13" t="s">
        <v>3311</v>
      </c>
      <c r="H331" s="13" t="s">
        <v>3312</v>
      </c>
      <c r="I331" s="13" t="str">
        <f t="shared" si="32"/>
        <v>07-2024</v>
      </c>
      <c r="J331" s="13" t="str">
        <f t="shared" si="33"/>
        <v>2024</v>
      </c>
      <c r="K331" s="227" t="s">
        <v>2475</v>
      </c>
      <c r="L331" s="13" t="s">
        <v>3646</v>
      </c>
      <c r="M331" s="13" t="s">
        <v>3647</v>
      </c>
      <c r="N331" s="13" t="s">
        <v>35</v>
      </c>
      <c r="O331" s="13" t="s">
        <v>36</v>
      </c>
      <c r="P331" s="13" t="s">
        <v>44</v>
      </c>
      <c r="Q331" s="13" t="s">
        <v>46</v>
      </c>
      <c r="R331" s="13" t="s">
        <v>45</v>
      </c>
      <c r="S331" s="13" t="s">
        <v>39</v>
      </c>
      <c r="T331" s="15">
        <v>1</v>
      </c>
      <c r="U331" s="228" t="s">
        <v>3784</v>
      </c>
      <c r="V331" s="13" t="s">
        <v>3648</v>
      </c>
      <c r="W331" s="16" t="s">
        <v>3649</v>
      </c>
      <c r="X331" s="17">
        <v>677.96</v>
      </c>
      <c r="Y331" s="18">
        <v>677.96</v>
      </c>
      <c r="Z331" s="18">
        <v>0</v>
      </c>
      <c r="AA331" s="18">
        <v>0</v>
      </c>
      <c r="AB331" s="18">
        <v>0</v>
      </c>
      <c r="AC331" s="18">
        <v>108.47</v>
      </c>
      <c r="AD331" s="18">
        <v>0</v>
      </c>
      <c r="AE331" s="18">
        <v>0</v>
      </c>
      <c r="AF331" s="18">
        <v>0</v>
      </c>
      <c r="AG331" s="18">
        <v>0</v>
      </c>
      <c r="AH331" s="18">
        <v>0</v>
      </c>
      <c r="AI331" s="18">
        <v>786.43000000000006</v>
      </c>
    </row>
    <row r="332" spans="1:36" x14ac:dyDescent="0.2">
      <c r="A332" s="13" t="s">
        <v>3313</v>
      </c>
      <c r="B332" s="13" t="s">
        <v>108</v>
      </c>
      <c r="C332" s="14" t="s">
        <v>43</v>
      </c>
      <c r="D332" s="13" t="s">
        <v>60</v>
      </c>
      <c r="E332" s="13" t="s">
        <v>3314</v>
      </c>
      <c r="F332" s="13" t="s">
        <v>3315</v>
      </c>
      <c r="G332" s="13" t="s">
        <v>3316</v>
      </c>
      <c r="H332" s="13" t="s">
        <v>3317</v>
      </c>
      <c r="I332" s="13" t="str">
        <f t="shared" si="32"/>
        <v>07-2024</v>
      </c>
      <c r="J332" s="13" t="str">
        <f t="shared" si="33"/>
        <v>2024</v>
      </c>
      <c r="K332" s="227" t="s">
        <v>2475</v>
      </c>
      <c r="L332" s="13" t="s">
        <v>3646</v>
      </c>
      <c r="M332" s="13" t="s">
        <v>3647</v>
      </c>
      <c r="N332" s="13" t="s">
        <v>35</v>
      </c>
      <c r="O332" s="13" t="s">
        <v>36</v>
      </c>
      <c r="P332" s="13" t="s">
        <v>44</v>
      </c>
      <c r="Q332" s="13" t="s">
        <v>46</v>
      </c>
      <c r="R332" s="13" t="s">
        <v>45</v>
      </c>
      <c r="S332" s="13" t="s">
        <v>39</v>
      </c>
      <c r="T332" s="15">
        <v>1</v>
      </c>
      <c r="U332" s="228" t="s">
        <v>3784</v>
      </c>
      <c r="V332" s="13" t="s">
        <v>3650</v>
      </c>
      <c r="W332" s="16" t="s">
        <v>3651</v>
      </c>
      <c r="X332" s="17">
        <v>526.46</v>
      </c>
      <c r="Y332" s="18">
        <v>526.46</v>
      </c>
      <c r="Z332" s="18">
        <v>0</v>
      </c>
      <c r="AA332" s="18">
        <v>0</v>
      </c>
      <c r="AB332" s="18">
        <v>0</v>
      </c>
      <c r="AC332" s="18">
        <v>84.23</v>
      </c>
      <c r="AD332" s="18">
        <v>0</v>
      </c>
      <c r="AE332" s="18">
        <v>0</v>
      </c>
      <c r="AF332" s="18">
        <v>0</v>
      </c>
      <c r="AG332" s="18">
        <v>0</v>
      </c>
      <c r="AH332" s="18">
        <v>0</v>
      </c>
      <c r="AI332" s="18">
        <v>610.69000000000005</v>
      </c>
    </row>
    <row r="333" spans="1:36" x14ac:dyDescent="0.2">
      <c r="A333" s="13" t="s">
        <v>3318</v>
      </c>
      <c r="B333" s="13" t="s">
        <v>108</v>
      </c>
      <c r="C333" s="14" t="s">
        <v>43</v>
      </c>
      <c r="D333" s="13" t="s">
        <v>60</v>
      </c>
      <c r="E333" s="13" t="s">
        <v>3319</v>
      </c>
      <c r="F333" s="13" t="s">
        <v>3320</v>
      </c>
      <c r="G333" s="13" t="s">
        <v>3321</v>
      </c>
      <c r="H333" s="13" t="s">
        <v>3322</v>
      </c>
      <c r="I333" s="13" t="str">
        <f t="shared" si="32"/>
        <v>07-2024</v>
      </c>
      <c r="J333" s="13" t="str">
        <f t="shared" si="33"/>
        <v>2024</v>
      </c>
      <c r="K333" s="227" t="s">
        <v>2475</v>
      </c>
      <c r="L333" s="13" t="s">
        <v>3646</v>
      </c>
      <c r="M333" s="13" t="s">
        <v>3647</v>
      </c>
      <c r="N333" s="13" t="s">
        <v>35</v>
      </c>
      <c r="O333" s="13" t="s">
        <v>36</v>
      </c>
      <c r="P333" s="13" t="s">
        <v>44</v>
      </c>
      <c r="Q333" s="13" t="s">
        <v>58</v>
      </c>
      <c r="R333" s="13" t="s">
        <v>45</v>
      </c>
      <c r="S333" s="13" t="s">
        <v>39</v>
      </c>
      <c r="T333" s="15">
        <v>1</v>
      </c>
      <c r="U333" s="228" t="s">
        <v>3784</v>
      </c>
      <c r="V333" s="13" t="s">
        <v>3652</v>
      </c>
      <c r="W333" s="16" t="s">
        <v>3653</v>
      </c>
      <c r="X333" s="17">
        <v>113.8</v>
      </c>
      <c r="Y333" s="18">
        <v>113.8</v>
      </c>
      <c r="Z333" s="18">
        <v>0</v>
      </c>
      <c r="AA333" s="18">
        <v>0</v>
      </c>
      <c r="AB333" s="18">
        <v>0</v>
      </c>
      <c r="AC333" s="18">
        <v>18.21</v>
      </c>
      <c r="AD333" s="18">
        <v>0</v>
      </c>
      <c r="AE333" s="18">
        <v>0</v>
      </c>
      <c r="AF333" s="18">
        <v>0</v>
      </c>
      <c r="AG333" s="18">
        <v>0</v>
      </c>
      <c r="AH333" s="18">
        <v>0</v>
      </c>
      <c r="AI333" s="18">
        <v>132.01</v>
      </c>
    </row>
    <row r="334" spans="1:36" x14ac:dyDescent="0.2">
      <c r="A334" s="13" t="s">
        <v>3323</v>
      </c>
      <c r="B334" s="13" t="s">
        <v>108</v>
      </c>
      <c r="C334" s="14" t="s">
        <v>43</v>
      </c>
      <c r="D334" s="13" t="s">
        <v>60</v>
      </c>
      <c r="E334" s="13" t="s">
        <v>3324</v>
      </c>
      <c r="F334" s="13" t="s">
        <v>3325</v>
      </c>
      <c r="G334" s="13" t="s">
        <v>3326</v>
      </c>
      <c r="H334" s="13" t="s">
        <v>3327</v>
      </c>
      <c r="I334" s="13" t="str">
        <f t="shared" si="32"/>
        <v>07-2024</v>
      </c>
      <c r="J334" s="13" t="str">
        <f t="shared" si="33"/>
        <v>2024</v>
      </c>
      <c r="K334" s="227" t="s">
        <v>2475</v>
      </c>
      <c r="L334" s="13" t="s">
        <v>3646</v>
      </c>
      <c r="M334" s="13" t="s">
        <v>3647</v>
      </c>
      <c r="N334" s="13" t="s">
        <v>35</v>
      </c>
      <c r="O334" s="13" t="s">
        <v>36</v>
      </c>
      <c r="P334" s="13" t="s">
        <v>44</v>
      </c>
      <c r="Q334" s="13" t="s">
        <v>58</v>
      </c>
      <c r="R334" s="13" t="s">
        <v>45</v>
      </c>
      <c r="S334" s="13" t="s">
        <v>39</v>
      </c>
      <c r="T334" s="15">
        <v>1</v>
      </c>
      <c r="U334" s="228" t="s">
        <v>3784</v>
      </c>
      <c r="V334" s="13" t="s">
        <v>3654</v>
      </c>
      <c r="W334" s="16" t="s">
        <v>3655</v>
      </c>
      <c r="X334" s="17">
        <v>87.39</v>
      </c>
      <c r="Y334" s="18">
        <v>87.39</v>
      </c>
      <c r="Z334" s="18">
        <v>0</v>
      </c>
      <c r="AA334" s="18">
        <v>0</v>
      </c>
      <c r="AB334" s="18">
        <v>0</v>
      </c>
      <c r="AC334" s="18">
        <v>13.98</v>
      </c>
      <c r="AD334" s="18">
        <v>0</v>
      </c>
      <c r="AE334" s="18">
        <v>0</v>
      </c>
      <c r="AF334" s="18">
        <v>0</v>
      </c>
      <c r="AG334" s="18">
        <v>0</v>
      </c>
      <c r="AH334" s="18">
        <v>0</v>
      </c>
      <c r="AI334" s="18">
        <v>101.37</v>
      </c>
    </row>
    <row r="335" spans="1:36" x14ac:dyDescent="0.2">
      <c r="A335" s="13" t="s">
        <v>3328</v>
      </c>
      <c r="B335" s="13" t="s">
        <v>108</v>
      </c>
      <c r="C335" s="14" t="s">
        <v>43</v>
      </c>
      <c r="D335" s="13" t="s">
        <v>60</v>
      </c>
      <c r="E335" s="13" t="s">
        <v>3329</v>
      </c>
      <c r="F335" s="13" t="s">
        <v>3330</v>
      </c>
      <c r="G335" s="13" t="s">
        <v>3331</v>
      </c>
      <c r="H335" s="13" t="s">
        <v>3332</v>
      </c>
      <c r="I335" s="13" t="str">
        <f t="shared" si="32"/>
        <v>07-2024</v>
      </c>
      <c r="J335" s="13" t="str">
        <f t="shared" si="33"/>
        <v>2024</v>
      </c>
      <c r="K335" s="227" t="s">
        <v>2475</v>
      </c>
      <c r="L335" s="13" t="s">
        <v>3646</v>
      </c>
      <c r="M335" s="13" t="s">
        <v>3647</v>
      </c>
      <c r="N335" s="13" t="s">
        <v>35</v>
      </c>
      <c r="O335" s="13" t="s">
        <v>36</v>
      </c>
      <c r="P335" s="13" t="s">
        <v>44</v>
      </c>
      <c r="Q335" s="13" t="s">
        <v>58</v>
      </c>
      <c r="R335" s="13" t="s">
        <v>45</v>
      </c>
      <c r="S335" s="13" t="s">
        <v>39</v>
      </c>
      <c r="T335" s="15">
        <v>1</v>
      </c>
      <c r="U335" s="228" t="s">
        <v>3784</v>
      </c>
      <c r="V335" s="13" t="s">
        <v>3656</v>
      </c>
      <c r="W335" s="16" t="s">
        <v>3657</v>
      </c>
      <c r="X335" s="17">
        <v>80.48</v>
      </c>
      <c r="Y335" s="18">
        <v>80.48</v>
      </c>
      <c r="Z335" s="18">
        <v>0</v>
      </c>
      <c r="AA335" s="18">
        <v>0</v>
      </c>
      <c r="AB335" s="18">
        <v>0</v>
      </c>
      <c r="AC335" s="18">
        <v>12.88</v>
      </c>
      <c r="AD335" s="18">
        <v>0</v>
      </c>
      <c r="AE335" s="18">
        <v>0</v>
      </c>
      <c r="AF335" s="18">
        <v>0</v>
      </c>
      <c r="AG335" s="18">
        <v>0</v>
      </c>
      <c r="AH335" s="18">
        <v>0</v>
      </c>
      <c r="AI335" s="18">
        <v>93.36</v>
      </c>
    </row>
    <row r="336" spans="1:36" x14ac:dyDescent="0.2">
      <c r="A336" s="13" t="s">
        <v>3333</v>
      </c>
      <c r="B336" s="13" t="s">
        <v>108</v>
      </c>
      <c r="C336" s="14" t="s">
        <v>43</v>
      </c>
      <c r="D336" s="13" t="s">
        <v>60</v>
      </c>
      <c r="E336" s="13" t="s">
        <v>3334</v>
      </c>
      <c r="F336" s="13" t="s">
        <v>3335</v>
      </c>
      <c r="G336" s="13" t="s">
        <v>3336</v>
      </c>
      <c r="H336" s="13" t="s">
        <v>3337</v>
      </c>
      <c r="I336" s="13" t="str">
        <f t="shared" si="32"/>
        <v>07-2024</v>
      </c>
      <c r="J336" s="13" t="str">
        <f t="shared" si="33"/>
        <v>2024</v>
      </c>
      <c r="K336" s="227" t="s">
        <v>2475</v>
      </c>
      <c r="L336" s="13" t="s">
        <v>3646</v>
      </c>
      <c r="M336" s="13" t="s">
        <v>3647</v>
      </c>
      <c r="N336" s="13" t="s">
        <v>35</v>
      </c>
      <c r="O336" s="13" t="s">
        <v>36</v>
      </c>
      <c r="P336" s="13" t="s">
        <v>44</v>
      </c>
      <c r="Q336" s="13" t="s">
        <v>46</v>
      </c>
      <c r="R336" s="13" t="s">
        <v>45</v>
      </c>
      <c r="S336" s="13" t="s">
        <v>39</v>
      </c>
      <c r="T336" s="15">
        <v>1</v>
      </c>
      <c r="U336" s="228" t="s">
        <v>3784</v>
      </c>
      <c r="V336" s="13" t="s">
        <v>3658</v>
      </c>
      <c r="W336" s="16" t="s">
        <v>3659</v>
      </c>
      <c r="X336" s="17">
        <v>225.62</v>
      </c>
      <c r="Y336" s="18">
        <v>225.62</v>
      </c>
      <c r="Z336" s="18">
        <v>0</v>
      </c>
      <c r="AA336" s="18">
        <v>0</v>
      </c>
      <c r="AB336" s="18">
        <v>0</v>
      </c>
      <c r="AC336" s="18">
        <v>36.1</v>
      </c>
      <c r="AD336" s="18">
        <v>0</v>
      </c>
      <c r="AE336" s="18">
        <v>0</v>
      </c>
      <c r="AF336" s="18">
        <v>0</v>
      </c>
      <c r="AG336" s="18">
        <v>0</v>
      </c>
      <c r="AH336" s="18">
        <v>0</v>
      </c>
      <c r="AI336" s="18">
        <v>261.72000000000003</v>
      </c>
    </row>
    <row r="337" spans="1:36" x14ac:dyDescent="0.2">
      <c r="A337" s="13" t="s">
        <v>3338</v>
      </c>
      <c r="B337" s="13" t="s">
        <v>108</v>
      </c>
      <c r="C337" s="14" t="s">
        <v>43</v>
      </c>
      <c r="D337" s="13" t="s">
        <v>60</v>
      </c>
      <c r="E337" s="13" t="s">
        <v>3339</v>
      </c>
      <c r="F337" s="13" t="s">
        <v>3340</v>
      </c>
      <c r="G337" s="13" t="s">
        <v>3341</v>
      </c>
      <c r="H337" s="13" t="s">
        <v>3342</v>
      </c>
      <c r="I337" s="13" t="str">
        <f t="shared" si="32"/>
        <v>07-2024</v>
      </c>
      <c r="J337" s="13" t="str">
        <f t="shared" si="33"/>
        <v>2024</v>
      </c>
      <c r="K337" s="227" t="s">
        <v>2475</v>
      </c>
      <c r="L337" s="13" t="s">
        <v>3646</v>
      </c>
      <c r="M337" s="13" t="s">
        <v>3647</v>
      </c>
      <c r="N337" s="13" t="s">
        <v>35</v>
      </c>
      <c r="O337" s="13" t="s">
        <v>36</v>
      </c>
      <c r="P337" s="13" t="s">
        <v>44</v>
      </c>
      <c r="Q337" s="13" t="s">
        <v>58</v>
      </c>
      <c r="R337" s="13" t="s">
        <v>45</v>
      </c>
      <c r="S337" s="13" t="s">
        <v>39</v>
      </c>
      <c r="T337" s="15">
        <v>1</v>
      </c>
      <c r="U337" s="228" t="s">
        <v>3784</v>
      </c>
      <c r="V337" s="13" t="s">
        <v>3660</v>
      </c>
      <c r="W337" s="16" t="s">
        <v>3661</v>
      </c>
      <c r="X337" s="17">
        <v>106.92</v>
      </c>
      <c r="Y337" s="18">
        <v>106.92</v>
      </c>
      <c r="Z337" s="18">
        <v>0</v>
      </c>
      <c r="AA337" s="18">
        <v>0</v>
      </c>
      <c r="AB337" s="18">
        <v>0</v>
      </c>
      <c r="AC337" s="18">
        <v>17.11</v>
      </c>
      <c r="AD337" s="18">
        <v>0</v>
      </c>
      <c r="AE337" s="18">
        <v>0</v>
      </c>
      <c r="AF337" s="18">
        <v>0</v>
      </c>
      <c r="AG337" s="18">
        <v>0</v>
      </c>
      <c r="AH337" s="18">
        <v>0</v>
      </c>
      <c r="AI337" s="18">
        <v>124.03</v>
      </c>
    </row>
    <row r="338" spans="1:36" x14ac:dyDescent="0.2">
      <c r="A338" s="13" t="s">
        <v>3343</v>
      </c>
      <c r="B338" s="13" t="s">
        <v>108</v>
      </c>
      <c r="C338" s="14" t="s">
        <v>43</v>
      </c>
      <c r="D338" s="13" t="s">
        <v>138</v>
      </c>
      <c r="E338" s="13" t="s">
        <v>3344</v>
      </c>
      <c r="F338" s="13" t="s">
        <v>3345</v>
      </c>
      <c r="G338" s="13" t="s">
        <v>3346</v>
      </c>
      <c r="H338" s="13" t="s">
        <v>3347</v>
      </c>
      <c r="I338" s="13" t="str">
        <f t="shared" si="32"/>
        <v>07-2024</v>
      </c>
      <c r="J338" s="13" t="str">
        <f t="shared" si="33"/>
        <v>2024</v>
      </c>
      <c r="K338" s="227" t="s">
        <v>2475</v>
      </c>
      <c r="L338" s="13" t="s">
        <v>3662</v>
      </c>
      <c r="M338" s="13" t="s">
        <v>3663</v>
      </c>
      <c r="N338" s="13" t="s">
        <v>35</v>
      </c>
      <c r="O338" s="13" t="s">
        <v>36</v>
      </c>
      <c r="P338" s="13" t="s">
        <v>44</v>
      </c>
      <c r="Q338" s="13" t="s">
        <v>58</v>
      </c>
      <c r="R338" s="13" t="s">
        <v>45</v>
      </c>
      <c r="S338" s="13" t="s">
        <v>39</v>
      </c>
      <c r="T338" s="15">
        <v>1</v>
      </c>
      <c r="U338" s="228" t="s">
        <v>3786</v>
      </c>
      <c r="V338" s="13" t="s">
        <v>3664</v>
      </c>
      <c r="W338" s="16" t="s">
        <v>3665</v>
      </c>
      <c r="X338" s="17">
        <v>707.24</v>
      </c>
      <c r="Y338" s="18">
        <v>707.24</v>
      </c>
      <c r="Z338" s="18">
        <v>0</v>
      </c>
      <c r="AA338" s="18">
        <v>0</v>
      </c>
      <c r="AB338" s="18">
        <v>0</v>
      </c>
      <c r="AC338" s="18">
        <v>113.16</v>
      </c>
      <c r="AD338" s="18">
        <v>0</v>
      </c>
      <c r="AE338" s="18">
        <v>0</v>
      </c>
      <c r="AF338" s="18">
        <v>0</v>
      </c>
      <c r="AG338" s="18">
        <v>0</v>
      </c>
      <c r="AH338" s="18">
        <v>0</v>
      </c>
      <c r="AI338" s="18">
        <v>820.4</v>
      </c>
    </row>
    <row r="339" spans="1:36" x14ac:dyDescent="0.2">
      <c r="A339" s="13" t="s">
        <v>3354</v>
      </c>
      <c r="B339" s="13" t="s">
        <v>108</v>
      </c>
      <c r="C339" s="14" t="s">
        <v>43</v>
      </c>
      <c r="D339" s="13" t="s">
        <v>3355</v>
      </c>
      <c r="E339" s="13" t="s">
        <v>3356</v>
      </c>
      <c r="F339" s="13" t="s">
        <v>3357</v>
      </c>
      <c r="G339" s="13" t="s">
        <v>3358</v>
      </c>
      <c r="H339" s="13" t="s">
        <v>3359</v>
      </c>
      <c r="I339" s="13" t="str">
        <f t="shared" si="32"/>
        <v>07-2024</v>
      </c>
      <c r="J339" s="13" t="str">
        <f t="shared" si="33"/>
        <v>2024</v>
      </c>
      <c r="K339" s="227" t="s">
        <v>2475</v>
      </c>
      <c r="L339" s="13" t="s">
        <v>3667</v>
      </c>
      <c r="M339" s="13" t="s">
        <v>3668</v>
      </c>
      <c r="N339" s="13" t="s">
        <v>35</v>
      </c>
      <c r="O339" s="13" t="s">
        <v>36</v>
      </c>
      <c r="P339" s="13" t="s">
        <v>44</v>
      </c>
      <c r="Q339" s="13" t="s">
        <v>46</v>
      </c>
      <c r="R339" s="13" t="s">
        <v>45</v>
      </c>
      <c r="S339" s="13" t="s">
        <v>39</v>
      </c>
      <c r="T339" s="15">
        <v>1</v>
      </c>
      <c r="U339" s="228" t="s">
        <v>3784</v>
      </c>
      <c r="V339" s="13" t="s">
        <v>1475</v>
      </c>
      <c r="W339" s="16" t="s">
        <v>3669</v>
      </c>
      <c r="X339" s="17">
        <v>346.12</v>
      </c>
      <c r="Y339" s="18">
        <v>336.75</v>
      </c>
      <c r="Z339" s="18">
        <v>0</v>
      </c>
      <c r="AA339" s="18">
        <v>0</v>
      </c>
      <c r="AB339" s="18">
        <v>0</v>
      </c>
      <c r="AC339" s="18">
        <v>53.88</v>
      </c>
      <c r="AD339" s="74">
        <v>9.3699999999999992</v>
      </c>
      <c r="AE339" s="18">
        <v>0</v>
      </c>
      <c r="AF339" s="18">
        <v>0</v>
      </c>
      <c r="AG339" s="18">
        <v>0</v>
      </c>
      <c r="AH339" s="18">
        <v>0</v>
      </c>
      <c r="AI339" s="18">
        <v>400</v>
      </c>
    </row>
    <row r="340" spans="1:36" x14ac:dyDescent="0.2">
      <c r="A340" s="13" t="s">
        <v>3360</v>
      </c>
      <c r="B340" s="13" t="s">
        <v>108</v>
      </c>
      <c r="C340" s="14" t="s">
        <v>43</v>
      </c>
      <c r="D340" s="13" t="s">
        <v>3361</v>
      </c>
      <c r="E340" s="13" t="s">
        <v>3362</v>
      </c>
      <c r="F340" s="13" t="s">
        <v>3363</v>
      </c>
      <c r="G340" s="13" t="s">
        <v>3364</v>
      </c>
      <c r="H340" s="13" t="s">
        <v>3365</v>
      </c>
      <c r="I340" s="13" t="str">
        <f t="shared" si="32"/>
        <v>07-2024</v>
      </c>
      <c r="J340" s="13" t="str">
        <f t="shared" si="33"/>
        <v>2024</v>
      </c>
      <c r="K340" s="227" t="s">
        <v>2474</v>
      </c>
      <c r="L340" s="13" t="s">
        <v>3670</v>
      </c>
      <c r="M340" s="13" t="s">
        <v>3671</v>
      </c>
      <c r="N340" s="13" t="s">
        <v>35</v>
      </c>
      <c r="O340" s="13" t="s">
        <v>36</v>
      </c>
      <c r="P340" s="13" t="s">
        <v>44</v>
      </c>
      <c r="Q340" s="13" t="s">
        <v>56</v>
      </c>
      <c r="R340" s="13" t="s">
        <v>45</v>
      </c>
      <c r="S340" s="13" t="s">
        <v>39</v>
      </c>
      <c r="T340" s="15">
        <v>1</v>
      </c>
      <c r="U340" s="228" t="s">
        <v>3785</v>
      </c>
      <c r="V340" s="13" t="s">
        <v>3672</v>
      </c>
      <c r="W340" s="16" t="s">
        <v>3673</v>
      </c>
      <c r="X340" s="17">
        <v>2754.33</v>
      </c>
      <c r="Y340" s="18">
        <v>1936.21</v>
      </c>
      <c r="Z340" s="18">
        <v>0</v>
      </c>
      <c r="AA340" s="18">
        <v>0</v>
      </c>
      <c r="AB340" s="74">
        <v>0</v>
      </c>
      <c r="AC340" s="18">
        <v>309.8</v>
      </c>
      <c r="AD340" s="18">
        <v>0</v>
      </c>
      <c r="AE340" s="18">
        <v>0</v>
      </c>
      <c r="AF340" s="18">
        <v>0</v>
      </c>
      <c r="AG340" s="18">
        <v>0</v>
      </c>
      <c r="AH340" s="18">
        <v>0</v>
      </c>
      <c r="AI340" s="18">
        <v>2246.0100000000002</v>
      </c>
    </row>
    <row r="341" spans="1:36" x14ac:dyDescent="0.2">
      <c r="A341" s="13" t="s">
        <v>3366</v>
      </c>
      <c r="B341" s="13" t="s">
        <v>108</v>
      </c>
      <c r="C341" s="14" t="s">
        <v>43</v>
      </c>
      <c r="D341" s="13" t="s">
        <v>3361</v>
      </c>
      <c r="E341" s="13" t="s">
        <v>3367</v>
      </c>
      <c r="F341" s="13" t="s">
        <v>3368</v>
      </c>
      <c r="G341" s="13" t="s">
        <v>3369</v>
      </c>
      <c r="H341" s="13" t="s">
        <v>3370</v>
      </c>
      <c r="I341" s="13" t="str">
        <f t="shared" si="32"/>
        <v>07-2024</v>
      </c>
      <c r="J341" s="13" t="str">
        <f t="shared" si="33"/>
        <v>2024</v>
      </c>
      <c r="K341" s="227" t="s">
        <v>2474</v>
      </c>
      <c r="L341" s="13" t="s">
        <v>3670</v>
      </c>
      <c r="M341" s="13" t="s">
        <v>3671</v>
      </c>
      <c r="N341" s="13" t="s">
        <v>35</v>
      </c>
      <c r="O341" s="13" t="s">
        <v>36</v>
      </c>
      <c r="P341" s="13" t="s">
        <v>44</v>
      </c>
      <c r="Q341" s="13" t="s">
        <v>56</v>
      </c>
      <c r="R341" s="13" t="s">
        <v>45</v>
      </c>
      <c r="S341" s="13" t="s">
        <v>39</v>
      </c>
      <c r="T341" s="15">
        <v>1</v>
      </c>
      <c r="U341" s="228" t="s">
        <v>3785</v>
      </c>
      <c r="V341" s="13" t="s">
        <v>3674</v>
      </c>
      <c r="W341" s="16" t="s">
        <v>3675</v>
      </c>
      <c r="X341" s="17">
        <v>1806.91</v>
      </c>
      <c r="Y341" s="18">
        <v>1806.9</v>
      </c>
      <c r="Z341" s="18">
        <v>0</v>
      </c>
      <c r="AA341" s="18">
        <v>0</v>
      </c>
      <c r="AB341" s="18">
        <v>0</v>
      </c>
      <c r="AC341" s="18">
        <v>289.10000000000002</v>
      </c>
      <c r="AD341" s="18">
        <v>0</v>
      </c>
      <c r="AE341" s="18">
        <v>0</v>
      </c>
      <c r="AF341" s="18">
        <v>0</v>
      </c>
      <c r="AG341" s="18">
        <v>0</v>
      </c>
      <c r="AH341" s="18">
        <v>0</v>
      </c>
      <c r="AI341" s="18">
        <v>2096</v>
      </c>
    </row>
    <row r="342" spans="1:36" x14ac:dyDescent="0.2">
      <c r="A342" s="13" t="s">
        <v>3371</v>
      </c>
      <c r="B342" s="13" t="s">
        <v>108</v>
      </c>
      <c r="C342" s="14" t="s">
        <v>43</v>
      </c>
      <c r="D342" s="13" t="s">
        <v>34</v>
      </c>
      <c r="E342" s="13" t="s">
        <v>3372</v>
      </c>
      <c r="F342" s="13" t="s">
        <v>3372</v>
      </c>
      <c r="G342" s="13" t="s">
        <v>3373</v>
      </c>
      <c r="H342" s="13" t="s">
        <v>3374</v>
      </c>
      <c r="I342" s="13" t="str">
        <f t="shared" si="32"/>
        <v>07-2024</v>
      </c>
      <c r="J342" s="13" t="str">
        <f t="shared" si="33"/>
        <v>2024</v>
      </c>
      <c r="K342" s="227" t="s">
        <v>2475</v>
      </c>
      <c r="L342" s="13" t="s">
        <v>1902</v>
      </c>
      <c r="M342" s="13" t="s">
        <v>1903</v>
      </c>
      <c r="N342" s="13" t="s">
        <v>35</v>
      </c>
      <c r="O342" s="13" t="s">
        <v>36</v>
      </c>
      <c r="P342" s="13" t="s">
        <v>44</v>
      </c>
      <c r="Q342" s="13" t="s">
        <v>58</v>
      </c>
      <c r="R342" s="13" t="s">
        <v>45</v>
      </c>
      <c r="S342" s="13" t="s">
        <v>39</v>
      </c>
      <c r="T342" s="15">
        <v>1</v>
      </c>
      <c r="U342" s="228" t="s">
        <v>3784</v>
      </c>
      <c r="V342" s="13" t="s">
        <v>3676</v>
      </c>
      <c r="W342" s="16" t="s">
        <v>3677</v>
      </c>
      <c r="X342" s="17">
        <v>327.58</v>
      </c>
      <c r="Y342" s="18">
        <v>327.58</v>
      </c>
      <c r="Z342" s="18">
        <v>0</v>
      </c>
      <c r="AA342" s="18">
        <v>0</v>
      </c>
      <c r="AB342" s="18">
        <v>0</v>
      </c>
      <c r="AC342" s="18">
        <v>52.42</v>
      </c>
      <c r="AD342" s="18">
        <v>0</v>
      </c>
      <c r="AE342" s="18">
        <v>0</v>
      </c>
      <c r="AF342" s="18">
        <v>0</v>
      </c>
      <c r="AG342" s="18">
        <v>0</v>
      </c>
      <c r="AH342" s="18">
        <v>0</v>
      </c>
      <c r="AI342" s="18">
        <v>380</v>
      </c>
    </row>
    <row r="343" spans="1:36" x14ac:dyDescent="0.2">
      <c r="A343" s="13" t="s">
        <v>3375</v>
      </c>
      <c r="B343" s="13" t="s">
        <v>108</v>
      </c>
      <c r="C343" s="14" t="s">
        <v>43</v>
      </c>
      <c r="D343" s="13" t="s">
        <v>34</v>
      </c>
      <c r="E343" s="13" t="s">
        <v>3376</v>
      </c>
      <c r="F343" s="13" t="s">
        <v>3376</v>
      </c>
      <c r="G343" s="13" t="s">
        <v>3377</v>
      </c>
      <c r="H343" s="13" t="s">
        <v>3378</v>
      </c>
      <c r="I343" s="13" t="str">
        <f t="shared" ref="I343:I374" si="34">MID(H343,6,2)&amp;"-"&amp;LEFT(H343,4)</f>
        <v>07-2024</v>
      </c>
      <c r="J343" s="13" t="str">
        <f t="shared" ref="J343:J374" si="35">LEFT(H343,4)</f>
        <v>2024</v>
      </c>
      <c r="K343" s="227" t="s">
        <v>2475</v>
      </c>
      <c r="L343" s="13" t="s">
        <v>1902</v>
      </c>
      <c r="M343" s="13" t="s">
        <v>1903</v>
      </c>
      <c r="N343" s="13" t="s">
        <v>35</v>
      </c>
      <c r="O343" s="13" t="s">
        <v>36</v>
      </c>
      <c r="P343" s="13" t="s">
        <v>44</v>
      </c>
      <c r="Q343" s="13" t="s">
        <v>56</v>
      </c>
      <c r="R343" s="13" t="s">
        <v>45</v>
      </c>
      <c r="S343" s="13" t="s">
        <v>39</v>
      </c>
      <c r="T343" s="15">
        <v>1</v>
      </c>
      <c r="U343" s="228" t="s">
        <v>3784</v>
      </c>
      <c r="V343" s="13" t="s">
        <v>3678</v>
      </c>
      <c r="W343" s="16" t="s">
        <v>3679</v>
      </c>
      <c r="X343" s="17">
        <v>135.34</v>
      </c>
      <c r="Y343" s="18">
        <v>135.34</v>
      </c>
      <c r="Z343" s="18">
        <v>0</v>
      </c>
      <c r="AA343" s="18">
        <v>0</v>
      </c>
      <c r="AB343" s="18">
        <v>0</v>
      </c>
      <c r="AC343" s="18">
        <v>21.66</v>
      </c>
      <c r="AD343" s="18">
        <v>0</v>
      </c>
      <c r="AE343" s="18">
        <v>0</v>
      </c>
      <c r="AF343" s="18">
        <v>0</v>
      </c>
      <c r="AG343" s="18">
        <v>0</v>
      </c>
      <c r="AH343" s="18">
        <v>0</v>
      </c>
      <c r="AI343" s="18">
        <v>157</v>
      </c>
    </row>
    <row r="344" spans="1:36" x14ac:dyDescent="0.2">
      <c r="A344" s="13" t="s">
        <v>3379</v>
      </c>
      <c r="B344" s="13" t="s">
        <v>108</v>
      </c>
      <c r="C344" s="14" t="s">
        <v>43</v>
      </c>
      <c r="D344" s="13" t="s">
        <v>211</v>
      </c>
      <c r="E344" s="13" t="s">
        <v>3380</v>
      </c>
      <c r="F344" s="13" t="s">
        <v>3381</v>
      </c>
      <c r="G344" s="13" t="s">
        <v>3382</v>
      </c>
      <c r="H344" s="13" t="s">
        <v>3383</v>
      </c>
      <c r="I344" s="13" t="str">
        <f t="shared" si="34"/>
        <v>07-2024</v>
      </c>
      <c r="J344" s="13" t="str">
        <f t="shared" si="35"/>
        <v>2024</v>
      </c>
      <c r="K344" s="227" t="s">
        <v>2474</v>
      </c>
      <c r="L344" s="13" t="s">
        <v>216</v>
      </c>
      <c r="M344" s="13" t="s">
        <v>217</v>
      </c>
      <c r="N344" s="13" t="s">
        <v>35</v>
      </c>
      <c r="O344" s="13" t="s">
        <v>36</v>
      </c>
      <c r="P344" s="13" t="s">
        <v>44</v>
      </c>
      <c r="Q344" s="13" t="s">
        <v>56</v>
      </c>
      <c r="R344" s="75" t="s">
        <v>45</v>
      </c>
      <c r="S344" s="13" t="s">
        <v>39</v>
      </c>
      <c r="T344" s="15">
        <v>1</v>
      </c>
      <c r="U344" s="228" t="s">
        <v>3785</v>
      </c>
      <c r="V344" s="75" t="s">
        <v>64</v>
      </c>
      <c r="W344" s="16" t="s">
        <v>345</v>
      </c>
      <c r="X344" s="17">
        <v>385.34</v>
      </c>
      <c r="Y344" s="18">
        <v>385.34</v>
      </c>
      <c r="Z344" s="18">
        <v>0</v>
      </c>
      <c r="AA344" s="18">
        <v>0</v>
      </c>
      <c r="AB344" s="18">
        <v>0</v>
      </c>
      <c r="AC344" s="18">
        <v>61.66</v>
      </c>
      <c r="AD344" s="18">
        <v>0</v>
      </c>
      <c r="AE344" s="18">
        <v>0</v>
      </c>
      <c r="AF344" s="18">
        <v>0</v>
      </c>
      <c r="AG344" s="18">
        <v>0</v>
      </c>
      <c r="AH344" s="18">
        <v>0</v>
      </c>
      <c r="AI344" s="18">
        <v>447</v>
      </c>
    </row>
    <row r="345" spans="1:36" x14ac:dyDescent="0.2">
      <c r="A345" s="13" t="s">
        <v>3384</v>
      </c>
      <c r="B345" s="13" t="s">
        <v>108</v>
      </c>
      <c r="C345" s="14" t="s">
        <v>43</v>
      </c>
      <c r="D345" s="13" t="s">
        <v>211</v>
      </c>
      <c r="E345" s="13" t="s">
        <v>3385</v>
      </c>
      <c r="F345" s="13" t="s">
        <v>3386</v>
      </c>
      <c r="G345" s="13" t="s">
        <v>3387</v>
      </c>
      <c r="H345" s="13" t="s">
        <v>3388</v>
      </c>
      <c r="I345" s="13" t="str">
        <f t="shared" si="34"/>
        <v>07-2024</v>
      </c>
      <c r="J345" s="13" t="str">
        <f t="shared" si="35"/>
        <v>2024</v>
      </c>
      <c r="K345" s="227" t="s">
        <v>2474</v>
      </c>
      <c r="L345" s="13" t="s">
        <v>216</v>
      </c>
      <c r="M345" s="13" t="s">
        <v>217</v>
      </c>
      <c r="N345" s="13" t="s">
        <v>35</v>
      </c>
      <c r="O345" s="13" t="s">
        <v>36</v>
      </c>
      <c r="P345" s="13" t="s">
        <v>44</v>
      </c>
      <c r="Q345" s="13" t="s">
        <v>56</v>
      </c>
      <c r="R345" s="75" t="s">
        <v>45</v>
      </c>
      <c r="S345" s="13" t="s">
        <v>39</v>
      </c>
      <c r="T345" s="15">
        <v>1</v>
      </c>
      <c r="U345" s="228" t="s">
        <v>3785</v>
      </c>
      <c r="V345" s="230" t="s">
        <v>64</v>
      </c>
      <c r="W345" s="16" t="s">
        <v>3680</v>
      </c>
      <c r="X345" s="17">
        <v>225</v>
      </c>
      <c r="Y345" s="18">
        <f>ROUND(225*(1-0.915),2)</f>
        <v>19.13</v>
      </c>
      <c r="Z345" s="18">
        <v>0</v>
      </c>
      <c r="AA345" s="18">
        <v>0</v>
      </c>
      <c r="AB345" s="18">
        <v>0</v>
      </c>
      <c r="AC345" s="18">
        <f>ROUND(36*(1-0.915),2)</f>
        <v>3.06</v>
      </c>
      <c r="AD345" s="18">
        <v>0</v>
      </c>
      <c r="AE345" s="18">
        <v>0</v>
      </c>
      <c r="AF345" s="18">
        <v>0</v>
      </c>
      <c r="AG345" s="18">
        <v>0</v>
      </c>
      <c r="AH345" s="18">
        <v>0</v>
      </c>
      <c r="AI345" s="18">
        <v>261</v>
      </c>
      <c r="AJ345" s="84">
        <v>238.91</v>
      </c>
    </row>
    <row r="346" spans="1:36" x14ac:dyDescent="0.2">
      <c r="A346" s="13" t="s">
        <v>3394</v>
      </c>
      <c r="B346" s="13" t="s">
        <v>108</v>
      </c>
      <c r="C346" s="14" t="s">
        <v>43</v>
      </c>
      <c r="D346" s="13" t="s">
        <v>34</v>
      </c>
      <c r="E346" s="13" t="s">
        <v>3395</v>
      </c>
      <c r="F346" s="13" t="s">
        <v>3395</v>
      </c>
      <c r="G346" s="13" t="s">
        <v>3396</v>
      </c>
      <c r="H346" s="13" t="s">
        <v>3397</v>
      </c>
      <c r="I346" s="13" t="str">
        <f t="shared" si="34"/>
        <v>07-2024</v>
      </c>
      <c r="J346" s="13" t="str">
        <f t="shared" si="35"/>
        <v>2024</v>
      </c>
      <c r="K346" s="227" t="s">
        <v>2475</v>
      </c>
      <c r="L346" s="13" t="s">
        <v>1350</v>
      </c>
      <c r="M346" s="13" t="s">
        <v>1351</v>
      </c>
      <c r="N346" s="13" t="s">
        <v>35</v>
      </c>
      <c r="O346" s="13" t="s">
        <v>36</v>
      </c>
      <c r="P346" s="13" t="s">
        <v>44</v>
      </c>
      <c r="Q346" s="13" t="s">
        <v>58</v>
      </c>
      <c r="R346" s="13" t="s">
        <v>45</v>
      </c>
      <c r="S346" s="13" t="s">
        <v>39</v>
      </c>
      <c r="T346" s="15">
        <v>1</v>
      </c>
      <c r="U346" s="228" t="s">
        <v>3784</v>
      </c>
      <c r="V346" s="13" t="s">
        <v>3682</v>
      </c>
      <c r="W346" s="16" t="s">
        <v>3683</v>
      </c>
      <c r="X346" s="17">
        <v>172.55</v>
      </c>
      <c r="Y346" s="18">
        <v>172.55</v>
      </c>
      <c r="Z346" s="18">
        <v>0</v>
      </c>
      <c r="AA346" s="18">
        <v>0</v>
      </c>
      <c r="AB346" s="18">
        <v>0</v>
      </c>
      <c r="AC346" s="18">
        <v>27.61</v>
      </c>
      <c r="AD346" s="18">
        <v>0</v>
      </c>
      <c r="AE346" s="18">
        <v>2.16</v>
      </c>
      <c r="AF346" s="18">
        <v>0</v>
      </c>
      <c r="AG346" s="18">
        <v>0</v>
      </c>
      <c r="AH346" s="18">
        <v>0</v>
      </c>
      <c r="AI346" s="18">
        <v>198.00000000000003</v>
      </c>
    </row>
    <row r="347" spans="1:36" x14ac:dyDescent="0.2">
      <c r="A347" s="13" t="s">
        <v>3398</v>
      </c>
      <c r="B347" s="13" t="s">
        <v>108</v>
      </c>
      <c r="C347" s="14" t="s">
        <v>43</v>
      </c>
      <c r="D347" s="13" t="s">
        <v>3399</v>
      </c>
      <c r="E347" s="13" t="s">
        <v>3400</v>
      </c>
      <c r="F347" s="13" t="s">
        <v>3401</v>
      </c>
      <c r="G347" s="13" t="s">
        <v>3402</v>
      </c>
      <c r="H347" s="13" t="s">
        <v>3403</v>
      </c>
      <c r="I347" s="13" t="str">
        <f t="shared" si="34"/>
        <v>07-2024</v>
      </c>
      <c r="J347" s="13" t="str">
        <f t="shared" si="35"/>
        <v>2024</v>
      </c>
      <c r="K347" s="227" t="s">
        <v>2475</v>
      </c>
      <c r="L347" s="13" t="s">
        <v>3684</v>
      </c>
      <c r="M347" s="13" t="s">
        <v>3685</v>
      </c>
      <c r="N347" s="13" t="s">
        <v>35</v>
      </c>
      <c r="O347" s="13" t="s">
        <v>36</v>
      </c>
      <c r="P347" s="13" t="s">
        <v>44</v>
      </c>
      <c r="Q347" s="13" t="s">
        <v>58</v>
      </c>
      <c r="R347" s="13" t="s">
        <v>45</v>
      </c>
      <c r="S347" s="13" t="s">
        <v>39</v>
      </c>
      <c r="T347" s="15">
        <v>1</v>
      </c>
      <c r="U347" s="228" t="s">
        <v>3784</v>
      </c>
      <c r="V347" s="13" t="s">
        <v>3686</v>
      </c>
      <c r="W347" s="16" t="s">
        <v>3687</v>
      </c>
      <c r="X347" s="17">
        <v>3172.42</v>
      </c>
      <c r="Y347" s="18">
        <v>3172.42</v>
      </c>
      <c r="Z347" s="18">
        <v>0</v>
      </c>
      <c r="AA347" s="18">
        <v>0</v>
      </c>
      <c r="AB347" s="18">
        <v>0</v>
      </c>
      <c r="AC347" s="18">
        <v>507.58</v>
      </c>
      <c r="AD347" s="18">
        <v>0</v>
      </c>
      <c r="AE347" s="18">
        <v>0</v>
      </c>
      <c r="AF347" s="18">
        <v>0</v>
      </c>
      <c r="AG347" s="18">
        <v>0</v>
      </c>
      <c r="AH347" s="18">
        <v>0</v>
      </c>
      <c r="AI347" s="18">
        <v>3680</v>
      </c>
    </row>
    <row r="348" spans="1:36" x14ac:dyDescent="0.2">
      <c r="A348" s="13" t="s">
        <v>3404</v>
      </c>
      <c r="B348" s="13" t="s">
        <v>108</v>
      </c>
      <c r="C348" s="14" t="s">
        <v>43</v>
      </c>
      <c r="D348" s="13" t="s">
        <v>3405</v>
      </c>
      <c r="E348" s="13" t="s">
        <v>796</v>
      </c>
      <c r="F348" s="13" t="s">
        <v>3406</v>
      </c>
      <c r="G348" s="13" t="s">
        <v>3407</v>
      </c>
      <c r="H348" s="13" t="s">
        <v>3408</v>
      </c>
      <c r="I348" s="13" t="str">
        <f t="shared" si="34"/>
        <v>07-2024</v>
      </c>
      <c r="J348" s="13" t="str">
        <f t="shared" si="35"/>
        <v>2024</v>
      </c>
      <c r="K348" s="227" t="s">
        <v>2474</v>
      </c>
      <c r="L348" s="13" t="s">
        <v>3182</v>
      </c>
      <c r="M348" s="13" t="s">
        <v>3183</v>
      </c>
      <c r="N348" s="13" t="s">
        <v>35</v>
      </c>
      <c r="O348" s="13" t="s">
        <v>36</v>
      </c>
      <c r="P348" s="13" t="s">
        <v>44</v>
      </c>
      <c r="Q348" s="13" t="s">
        <v>37</v>
      </c>
      <c r="R348" s="75" t="s">
        <v>2183</v>
      </c>
      <c r="S348" s="13" t="s">
        <v>39</v>
      </c>
      <c r="T348" s="15">
        <v>1</v>
      </c>
      <c r="U348" s="228" t="s">
        <v>3783</v>
      </c>
      <c r="V348" s="13" t="s">
        <v>3688</v>
      </c>
      <c r="W348" s="16" t="s">
        <v>3689</v>
      </c>
      <c r="X348" s="17">
        <v>9050.86</v>
      </c>
      <c r="Y348" s="18">
        <v>9050.86</v>
      </c>
      <c r="Z348" s="18">
        <v>0</v>
      </c>
      <c r="AA348" s="18">
        <v>0</v>
      </c>
      <c r="AB348" s="18">
        <v>0</v>
      </c>
      <c r="AC348" s="18">
        <v>1448.14</v>
      </c>
      <c r="AD348" s="18">
        <v>0</v>
      </c>
      <c r="AE348" s="18">
        <v>0</v>
      </c>
      <c r="AF348" s="18">
        <v>0</v>
      </c>
      <c r="AG348" s="18">
        <v>0</v>
      </c>
      <c r="AH348" s="18">
        <v>0</v>
      </c>
      <c r="AI348" s="18">
        <v>10499</v>
      </c>
    </row>
    <row r="349" spans="1:36" x14ac:dyDescent="0.2">
      <c r="A349" s="13" t="s">
        <v>3409</v>
      </c>
      <c r="B349" s="13" t="s">
        <v>108</v>
      </c>
      <c r="C349" s="14" t="s">
        <v>43</v>
      </c>
      <c r="D349" s="13" t="s">
        <v>3405</v>
      </c>
      <c r="E349" s="13" t="s">
        <v>797</v>
      </c>
      <c r="F349" s="13" t="s">
        <v>3410</v>
      </c>
      <c r="G349" s="13" t="s">
        <v>3411</v>
      </c>
      <c r="H349" s="13" t="s">
        <v>3412</v>
      </c>
      <c r="I349" s="13" t="str">
        <f t="shared" si="34"/>
        <v>07-2024</v>
      </c>
      <c r="J349" s="13" t="str">
        <f t="shared" si="35"/>
        <v>2024</v>
      </c>
      <c r="K349" s="227" t="s">
        <v>2474</v>
      </c>
      <c r="L349" s="13" t="s">
        <v>3182</v>
      </c>
      <c r="M349" s="13" t="s">
        <v>3183</v>
      </c>
      <c r="N349" s="13" t="s">
        <v>35</v>
      </c>
      <c r="O349" s="13" t="s">
        <v>36</v>
      </c>
      <c r="P349" s="13" t="s">
        <v>44</v>
      </c>
      <c r="Q349" s="13" t="s">
        <v>58</v>
      </c>
      <c r="R349" s="13" t="s">
        <v>45</v>
      </c>
      <c r="S349" s="13" t="s">
        <v>39</v>
      </c>
      <c r="T349" s="15">
        <v>1</v>
      </c>
      <c r="U349" s="228" t="s">
        <v>3784</v>
      </c>
      <c r="V349" s="13" t="s">
        <v>3690</v>
      </c>
      <c r="W349" s="16" t="s">
        <v>3691</v>
      </c>
      <c r="X349" s="17">
        <v>1400</v>
      </c>
      <c r="Y349" s="18">
        <v>1400</v>
      </c>
      <c r="Z349" s="18">
        <v>0</v>
      </c>
      <c r="AA349" s="18">
        <v>0</v>
      </c>
      <c r="AB349" s="18">
        <v>0</v>
      </c>
      <c r="AC349" s="18">
        <v>224</v>
      </c>
      <c r="AD349" s="18">
        <v>0</v>
      </c>
      <c r="AE349" s="18">
        <v>0</v>
      </c>
      <c r="AF349" s="18">
        <v>0</v>
      </c>
      <c r="AG349" s="18">
        <v>0</v>
      </c>
      <c r="AH349" s="18">
        <v>0</v>
      </c>
      <c r="AI349" s="18">
        <v>1624</v>
      </c>
    </row>
    <row r="350" spans="1:36" x14ac:dyDescent="0.2">
      <c r="A350" s="13" t="s">
        <v>3413</v>
      </c>
      <c r="B350" s="13" t="s">
        <v>108</v>
      </c>
      <c r="C350" s="14" t="s">
        <v>43</v>
      </c>
      <c r="D350" s="13" t="s">
        <v>86</v>
      </c>
      <c r="E350" s="13" t="s">
        <v>3414</v>
      </c>
      <c r="F350" s="13" t="s">
        <v>3415</v>
      </c>
      <c r="G350" s="13" t="s">
        <v>3416</v>
      </c>
      <c r="H350" s="13" t="s">
        <v>3417</v>
      </c>
      <c r="I350" s="13" t="str">
        <f t="shared" si="34"/>
        <v>07-2024</v>
      </c>
      <c r="J350" s="13" t="str">
        <f t="shared" si="35"/>
        <v>2024</v>
      </c>
      <c r="K350" s="227" t="s">
        <v>2475</v>
      </c>
      <c r="L350" s="13" t="s">
        <v>3692</v>
      </c>
      <c r="M350" s="13" t="s">
        <v>3693</v>
      </c>
      <c r="N350" s="13" t="s">
        <v>35</v>
      </c>
      <c r="O350" s="13" t="s">
        <v>36</v>
      </c>
      <c r="P350" s="13" t="s">
        <v>44</v>
      </c>
      <c r="Q350" s="13" t="s">
        <v>58</v>
      </c>
      <c r="R350" s="13" t="s">
        <v>45</v>
      </c>
      <c r="S350" s="13" t="s">
        <v>39</v>
      </c>
      <c r="T350" s="15">
        <v>1</v>
      </c>
      <c r="U350" s="228" t="s">
        <v>3784</v>
      </c>
      <c r="V350" s="13" t="s">
        <v>3694</v>
      </c>
      <c r="W350" s="16" t="s">
        <v>339</v>
      </c>
      <c r="X350" s="17">
        <v>1310</v>
      </c>
      <c r="Y350" s="18">
        <v>1310</v>
      </c>
      <c r="Z350" s="18">
        <v>0</v>
      </c>
      <c r="AA350" s="18">
        <v>0</v>
      </c>
      <c r="AB350" s="18">
        <v>0</v>
      </c>
      <c r="AC350" s="18">
        <v>209.6</v>
      </c>
      <c r="AD350" s="18">
        <v>0</v>
      </c>
      <c r="AE350" s="18">
        <v>0</v>
      </c>
      <c r="AF350" s="18">
        <v>0</v>
      </c>
      <c r="AG350" s="18">
        <v>0</v>
      </c>
      <c r="AH350" s="18">
        <v>0</v>
      </c>
      <c r="AI350" s="18">
        <v>1519.6</v>
      </c>
    </row>
    <row r="351" spans="1:36" x14ac:dyDescent="0.2">
      <c r="A351" s="13" t="s">
        <v>3418</v>
      </c>
      <c r="B351" s="13" t="s">
        <v>108</v>
      </c>
      <c r="C351" s="14" t="s">
        <v>43</v>
      </c>
      <c r="D351" s="13" t="s">
        <v>3419</v>
      </c>
      <c r="E351" s="13" t="s">
        <v>3420</v>
      </c>
      <c r="F351" s="13" t="s">
        <v>3421</v>
      </c>
      <c r="G351" s="13" t="s">
        <v>3422</v>
      </c>
      <c r="H351" s="13" t="s">
        <v>3423</v>
      </c>
      <c r="I351" s="13" t="str">
        <f t="shared" si="34"/>
        <v>07-2024</v>
      </c>
      <c r="J351" s="13" t="str">
        <f t="shared" si="35"/>
        <v>2024</v>
      </c>
      <c r="K351" s="227" t="s">
        <v>2475</v>
      </c>
      <c r="L351" s="13" t="s">
        <v>3695</v>
      </c>
      <c r="M351" s="13" t="s">
        <v>3696</v>
      </c>
      <c r="N351" s="13" t="s">
        <v>35</v>
      </c>
      <c r="O351" s="13" t="s">
        <v>36</v>
      </c>
      <c r="P351" s="13" t="s">
        <v>44</v>
      </c>
      <c r="Q351" s="13" t="s">
        <v>58</v>
      </c>
      <c r="R351" s="13" t="s">
        <v>45</v>
      </c>
      <c r="S351" s="13" t="s">
        <v>39</v>
      </c>
      <c r="T351" s="15">
        <v>1</v>
      </c>
      <c r="U351" s="228" t="s">
        <v>3784</v>
      </c>
      <c r="V351" s="13" t="s">
        <v>3697</v>
      </c>
      <c r="W351" s="16" t="s">
        <v>3698</v>
      </c>
      <c r="X351" s="17">
        <v>291</v>
      </c>
      <c r="Y351" s="18">
        <v>291</v>
      </c>
      <c r="Z351" s="18">
        <v>0</v>
      </c>
      <c r="AA351" s="18">
        <v>0</v>
      </c>
      <c r="AB351" s="18">
        <v>0</v>
      </c>
      <c r="AC351" s="18">
        <v>46.56</v>
      </c>
      <c r="AD351" s="18">
        <v>0</v>
      </c>
      <c r="AE351" s="18">
        <v>3.64</v>
      </c>
      <c r="AF351" s="18">
        <v>0</v>
      </c>
      <c r="AG351" s="18">
        <v>0</v>
      </c>
      <c r="AH351" s="18">
        <v>0</v>
      </c>
      <c r="AI351" s="18">
        <v>333.92</v>
      </c>
    </row>
    <row r="352" spans="1:36" x14ac:dyDescent="0.2">
      <c r="A352" s="13" t="s">
        <v>3424</v>
      </c>
      <c r="B352" s="13" t="s">
        <v>108</v>
      </c>
      <c r="C352" s="14" t="s">
        <v>43</v>
      </c>
      <c r="D352" s="13" t="s">
        <v>3425</v>
      </c>
      <c r="E352" s="13" t="s">
        <v>3426</v>
      </c>
      <c r="F352" s="13" t="s">
        <v>3427</v>
      </c>
      <c r="G352" s="13" t="s">
        <v>3428</v>
      </c>
      <c r="H352" s="13" t="s">
        <v>3429</v>
      </c>
      <c r="I352" s="13" t="str">
        <f t="shared" si="34"/>
        <v>07-2024</v>
      </c>
      <c r="J352" s="13" t="str">
        <f t="shared" si="35"/>
        <v>2024</v>
      </c>
      <c r="K352" s="227" t="s">
        <v>2475</v>
      </c>
      <c r="L352" s="13" t="s">
        <v>63</v>
      </c>
      <c r="M352" s="13" t="s">
        <v>115</v>
      </c>
      <c r="N352" s="13" t="s">
        <v>35</v>
      </c>
      <c r="O352" s="13" t="s">
        <v>36</v>
      </c>
      <c r="P352" s="13" t="s">
        <v>44</v>
      </c>
      <c r="Q352" s="13" t="s">
        <v>46</v>
      </c>
      <c r="R352" s="13" t="s">
        <v>45</v>
      </c>
      <c r="S352" s="13" t="s">
        <v>39</v>
      </c>
      <c r="T352" s="15">
        <v>1</v>
      </c>
      <c r="U352" s="228" t="s">
        <v>3785</v>
      </c>
      <c r="V352" s="13" t="s">
        <v>3699</v>
      </c>
      <c r="W352" s="16" t="s">
        <v>3700</v>
      </c>
      <c r="X352" s="17">
        <v>93.53</v>
      </c>
      <c r="Y352" s="18">
        <v>93.53</v>
      </c>
      <c r="Z352" s="18">
        <v>0</v>
      </c>
      <c r="AA352" s="18">
        <v>0</v>
      </c>
      <c r="AB352" s="18">
        <v>0</v>
      </c>
      <c r="AC352" s="18">
        <v>14.97</v>
      </c>
      <c r="AD352" s="18">
        <v>0</v>
      </c>
      <c r="AE352" s="18">
        <v>0</v>
      </c>
      <c r="AF352" s="18">
        <v>0</v>
      </c>
      <c r="AG352" s="18">
        <v>0</v>
      </c>
      <c r="AH352" s="18">
        <v>0</v>
      </c>
      <c r="AI352" s="18">
        <v>108.5</v>
      </c>
    </row>
    <row r="353" spans="1:35" x14ac:dyDescent="0.2">
      <c r="A353" s="13" t="s">
        <v>3430</v>
      </c>
      <c r="B353" s="13" t="s">
        <v>108</v>
      </c>
      <c r="C353" s="14" t="s">
        <v>43</v>
      </c>
      <c r="D353" s="13" t="s">
        <v>3431</v>
      </c>
      <c r="E353" s="13" t="s">
        <v>3432</v>
      </c>
      <c r="F353" s="13" t="s">
        <v>3433</v>
      </c>
      <c r="G353" s="13" t="s">
        <v>3434</v>
      </c>
      <c r="H353" s="13" t="s">
        <v>3435</v>
      </c>
      <c r="I353" s="13" t="str">
        <f t="shared" si="34"/>
        <v>07-2024</v>
      </c>
      <c r="J353" s="13" t="str">
        <f t="shared" si="35"/>
        <v>2024</v>
      </c>
      <c r="K353" s="227" t="s">
        <v>2474</v>
      </c>
      <c r="L353" s="13" t="s">
        <v>63</v>
      </c>
      <c r="M353" s="13" t="s">
        <v>115</v>
      </c>
      <c r="N353" s="13" t="s">
        <v>35</v>
      </c>
      <c r="O353" s="13" t="s">
        <v>36</v>
      </c>
      <c r="P353" s="13" t="s">
        <v>44</v>
      </c>
      <c r="Q353" s="13" t="s">
        <v>56</v>
      </c>
      <c r="R353" s="13" t="s">
        <v>45</v>
      </c>
      <c r="S353" s="13" t="s">
        <v>39</v>
      </c>
      <c r="T353" s="15">
        <v>1</v>
      </c>
      <c r="U353" s="228" t="s">
        <v>3785</v>
      </c>
      <c r="V353" s="13" t="s">
        <v>3701</v>
      </c>
      <c r="W353" s="16" t="s">
        <v>3702</v>
      </c>
      <c r="X353" s="17">
        <v>444.62</v>
      </c>
      <c r="Y353" s="18">
        <v>444.62</v>
      </c>
      <c r="Z353" s="18">
        <v>0</v>
      </c>
      <c r="AA353" s="18">
        <v>0</v>
      </c>
      <c r="AB353" s="18">
        <v>0</v>
      </c>
      <c r="AC353" s="18">
        <v>71.14</v>
      </c>
      <c r="AD353" s="18">
        <v>0</v>
      </c>
      <c r="AE353" s="18">
        <v>0</v>
      </c>
      <c r="AF353" s="18">
        <v>0</v>
      </c>
      <c r="AG353" s="18">
        <v>0</v>
      </c>
      <c r="AH353" s="18">
        <v>0</v>
      </c>
      <c r="AI353" s="18">
        <v>515.76</v>
      </c>
    </row>
    <row r="354" spans="1:35" x14ac:dyDescent="0.2">
      <c r="A354" s="13" t="s">
        <v>3436</v>
      </c>
      <c r="B354" s="13" t="s">
        <v>108</v>
      </c>
      <c r="C354" s="14" t="s">
        <v>43</v>
      </c>
      <c r="D354" s="13" t="s">
        <v>3431</v>
      </c>
      <c r="E354" s="13" t="s">
        <v>3437</v>
      </c>
      <c r="F354" s="13" t="s">
        <v>3438</v>
      </c>
      <c r="G354" s="13" t="s">
        <v>3439</v>
      </c>
      <c r="H354" s="13" t="s">
        <v>3440</v>
      </c>
      <c r="I354" s="13" t="str">
        <f t="shared" si="34"/>
        <v>07-2024</v>
      </c>
      <c r="J354" s="13" t="str">
        <f t="shared" si="35"/>
        <v>2024</v>
      </c>
      <c r="K354" s="227" t="s">
        <v>2474</v>
      </c>
      <c r="L354" s="13" t="s">
        <v>63</v>
      </c>
      <c r="M354" s="13" t="s">
        <v>115</v>
      </c>
      <c r="N354" s="13" t="s">
        <v>35</v>
      </c>
      <c r="O354" s="13" t="s">
        <v>36</v>
      </c>
      <c r="P354" s="13" t="s">
        <v>44</v>
      </c>
      <c r="Q354" s="13" t="s">
        <v>56</v>
      </c>
      <c r="R354" s="13" t="s">
        <v>45</v>
      </c>
      <c r="S354" s="13" t="s">
        <v>39</v>
      </c>
      <c r="T354" s="15">
        <v>1</v>
      </c>
      <c r="U354" s="228" t="s">
        <v>3785</v>
      </c>
      <c r="V354" s="13" t="s">
        <v>3703</v>
      </c>
      <c r="W354" s="16" t="s">
        <v>3704</v>
      </c>
      <c r="X354" s="17">
        <v>788.79</v>
      </c>
      <c r="Y354" s="18">
        <v>788.79</v>
      </c>
      <c r="Z354" s="18">
        <v>0</v>
      </c>
      <c r="AA354" s="18">
        <v>0</v>
      </c>
      <c r="AB354" s="18">
        <v>0</v>
      </c>
      <c r="AC354" s="18">
        <v>126.21</v>
      </c>
      <c r="AD354" s="18">
        <v>0</v>
      </c>
      <c r="AE354" s="18">
        <v>0</v>
      </c>
      <c r="AF354" s="18">
        <v>0</v>
      </c>
      <c r="AG354" s="18">
        <v>0</v>
      </c>
      <c r="AH354" s="18">
        <v>0</v>
      </c>
      <c r="AI354" s="18">
        <v>915</v>
      </c>
    </row>
    <row r="355" spans="1:35" x14ac:dyDescent="0.2">
      <c r="A355" s="13" t="s">
        <v>3441</v>
      </c>
      <c r="B355" s="13" t="s">
        <v>108</v>
      </c>
      <c r="C355" s="14" t="s">
        <v>43</v>
      </c>
      <c r="D355" s="13" t="s">
        <v>3431</v>
      </c>
      <c r="E355" s="13" t="s">
        <v>3442</v>
      </c>
      <c r="F355" s="13" t="s">
        <v>3443</v>
      </c>
      <c r="G355" s="13" t="s">
        <v>3444</v>
      </c>
      <c r="H355" s="13" t="s">
        <v>3445</v>
      </c>
      <c r="I355" s="13" t="str">
        <f t="shared" si="34"/>
        <v>07-2024</v>
      </c>
      <c r="J355" s="13" t="str">
        <f t="shared" si="35"/>
        <v>2024</v>
      </c>
      <c r="K355" s="227" t="s">
        <v>2475</v>
      </c>
      <c r="L355" s="13" t="s">
        <v>63</v>
      </c>
      <c r="M355" s="13" t="s">
        <v>115</v>
      </c>
      <c r="N355" s="13" t="s">
        <v>35</v>
      </c>
      <c r="O355" s="13" t="s">
        <v>36</v>
      </c>
      <c r="P355" s="13" t="s">
        <v>44</v>
      </c>
      <c r="Q355" s="13" t="s">
        <v>46</v>
      </c>
      <c r="R355" s="13" t="s">
        <v>45</v>
      </c>
      <c r="S355" s="13" t="s">
        <v>39</v>
      </c>
      <c r="T355" s="15">
        <v>1</v>
      </c>
      <c r="U355" s="228" t="s">
        <v>3785</v>
      </c>
      <c r="V355" s="13" t="s">
        <v>3705</v>
      </c>
      <c r="W355" s="16" t="s">
        <v>3706</v>
      </c>
      <c r="X355" s="17">
        <v>531.16</v>
      </c>
      <c r="Y355" s="18">
        <v>512.07000000000005</v>
      </c>
      <c r="Z355" s="18">
        <v>0</v>
      </c>
      <c r="AA355" s="18">
        <v>0</v>
      </c>
      <c r="AB355" s="74">
        <v>16.5</v>
      </c>
      <c r="AC355" s="18">
        <v>81.93</v>
      </c>
      <c r="AD355" s="18">
        <v>0</v>
      </c>
      <c r="AE355" s="18">
        <v>0</v>
      </c>
      <c r="AF355" s="18">
        <v>0</v>
      </c>
      <c r="AG355" s="18">
        <v>0</v>
      </c>
      <c r="AH355" s="18">
        <v>0</v>
      </c>
      <c r="AI355" s="18">
        <v>610.5</v>
      </c>
    </row>
    <row r="356" spans="1:35" x14ac:dyDescent="0.2">
      <c r="A356" s="13" t="s">
        <v>3446</v>
      </c>
      <c r="B356" s="13" t="s">
        <v>108</v>
      </c>
      <c r="C356" s="14" t="s">
        <v>43</v>
      </c>
      <c r="D356" s="13" t="s">
        <v>3431</v>
      </c>
      <c r="E356" s="13" t="s">
        <v>3447</v>
      </c>
      <c r="F356" s="13" t="s">
        <v>3448</v>
      </c>
      <c r="G356" s="13" t="s">
        <v>3449</v>
      </c>
      <c r="H356" s="13" t="s">
        <v>3450</v>
      </c>
      <c r="I356" s="13" t="str">
        <f t="shared" si="34"/>
        <v>07-2024</v>
      </c>
      <c r="J356" s="13" t="str">
        <f t="shared" si="35"/>
        <v>2024</v>
      </c>
      <c r="K356" s="227" t="s">
        <v>2474</v>
      </c>
      <c r="L356" s="13" t="s">
        <v>63</v>
      </c>
      <c r="M356" s="13" t="s">
        <v>115</v>
      </c>
      <c r="N356" s="13" t="s">
        <v>35</v>
      </c>
      <c r="O356" s="13" t="s">
        <v>36</v>
      </c>
      <c r="P356" s="13" t="s">
        <v>44</v>
      </c>
      <c r="Q356" s="13" t="s">
        <v>56</v>
      </c>
      <c r="R356" s="13" t="s">
        <v>45</v>
      </c>
      <c r="S356" s="13" t="s">
        <v>39</v>
      </c>
      <c r="T356" s="15">
        <v>1</v>
      </c>
      <c r="U356" s="228" t="s">
        <v>3785</v>
      </c>
      <c r="V356" s="13" t="s">
        <v>3707</v>
      </c>
      <c r="W356" s="16" t="s">
        <v>3708</v>
      </c>
      <c r="X356" s="17">
        <v>978</v>
      </c>
      <c r="Y356" s="18">
        <v>450</v>
      </c>
      <c r="Z356" s="18">
        <v>0</v>
      </c>
      <c r="AA356" s="18">
        <v>0</v>
      </c>
      <c r="AB356" s="74">
        <v>528</v>
      </c>
      <c r="AC356" s="18">
        <v>72</v>
      </c>
      <c r="AD356" s="18">
        <v>0</v>
      </c>
      <c r="AE356" s="18">
        <v>0</v>
      </c>
      <c r="AF356" s="18">
        <v>0</v>
      </c>
      <c r="AG356" s="18">
        <v>0</v>
      </c>
      <c r="AH356" s="18">
        <v>0</v>
      </c>
      <c r="AI356" s="18">
        <v>1050</v>
      </c>
    </row>
    <row r="357" spans="1:35" x14ac:dyDescent="0.2">
      <c r="A357" s="13" t="s">
        <v>3451</v>
      </c>
      <c r="B357" s="13" t="s">
        <v>108</v>
      </c>
      <c r="C357" s="14" t="s">
        <v>43</v>
      </c>
      <c r="D357" s="13" t="s">
        <v>3452</v>
      </c>
      <c r="E357" s="13" t="s">
        <v>3453</v>
      </c>
      <c r="F357" s="13" t="s">
        <v>3454</v>
      </c>
      <c r="G357" s="13" t="s">
        <v>3455</v>
      </c>
      <c r="H357" s="13" t="s">
        <v>3456</v>
      </c>
      <c r="I357" s="13" t="str">
        <f t="shared" si="34"/>
        <v>07-2024</v>
      </c>
      <c r="J357" s="13" t="str">
        <f t="shared" si="35"/>
        <v>2024</v>
      </c>
      <c r="K357" s="227" t="s">
        <v>2474</v>
      </c>
      <c r="L357" s="13" t="s">
        <v>63</v>
      </c>
      <c r="M357" s="13" t="s">
        <v>115</v>
      </c>
      <c r="N357" s="13" t="s">
        <v>35</v>
      </c>
      <c r="O357" s="13" t="s">
        <v>36</v>
      </c>
      <c r="P357" s="13" t="s">
        <v>44</v>
      </c>
      <c r="Q357" s="13" t="s">
        <v>56</v>
      </c>
      <c r="R357" s="13" t="s">
        <v>45</v>
      </c>
      <c r="S357" s="13" t="s">
        <v>39</v>
      </c>
      <c r="T357" s="15">
        <v>1</v>
      </c>
      <c r="U357" s="228" t="s">
        <v>3785</v>
      </c>
      <c r="V357" s="13" t="s">
        <v>3709</v>
      </c>
      <c r="W357" s="16" t="s">
        <v>3710</v>
      </c>
      <c r="X357" s="17">
        <v>4648</v>
      </c>
      <c r="Y357" s="18">
        <v>4273.68</v>
      </c>
      <c r="Z357" s="18">
        <v>0</v>
      </c>
      <c r="AA357" s="18">
        <v>0</v>
      </c>
      <c r="AB357" s="74">
        <v>374.32</v>
      </c>
      <c r="AC357" s="18">
        <v>683.79</v>
      </c>
      <c r="AD357" s="18">
        <v>0</v>
      </c>
      <c r="AE357" s="18">
        <v>0</v>
      </c>
      <c r="AF357" s="18">
        <v>0</v>
      </c>
      <c r="AG357" s="18">
        <v>0</v>
      </c>
      <c r="AH357" s="18">
        <v>0</v>
      </c>
      <c r="AI357" s="18">
        <v>5331.79</v>
      </c>
    </row>
    <row r="358" spans="1:35" x14ac:dyDescent="0.2">
      <c r="A358" s="13" t="s">
        <v>3457</v>
      </c>
      <c r="B358" s="13" t="s">
        <v>108</v>
      </c>
      <c r="C358" s="14" t="s">
        <v>43</v>
      </c>
      <c r="D358" s="13" t="s">
        <v>3452</v>
      </c>
      <c r="E358" s="13" t="s">
        <v>3458</v>
      </c>
      <c r="F358" s="13" t="s">
        <v>3459</v>
      </c>
      <c r="G358" s="13" t="s">
        <v>3460</v>
      </c>
      <c r="H358" s="13" t="s">
        <v>3461</v>
      </c>
      <c r="I358" s="13" t="str">
        <f t="shared" si="34"/>
        <v>07-2024</v>
      </c>
      <c r="J358" s="13" t="str">
        <f t="shared" si="35"/>
        <v>2024</v>
      </c>
      <c r="K358" s="227" t="s">
        <v>2474</v>
      </c>
      <c r="L358" s="13" t="s">
        <v>63</v>
      </c>
      <c r="M358" s="13" t="s">
        <v>115</v>
      </c>
      <c r="N358" s="13" t="s">
        <v>35</v>
      </c>
      <c r="O358" s="13" t="s">
        <v>36</v>
      </c>
      <c r="P358" s="13" t="s">
        <v>44</v>
      </c>
      <c r="Q358" s="13" t="s">
        <v>56</v>
      </c>
      <c r="R358" s="13" t="s">
        <v>45</v>
      </c>
      <c r="S358" s="13" t="s">
        <v>39</v>
      </c>
      <c r="T358" s="15">
        <v>1</v>
      </c>
      <c r="U358" s="228" t="s">
        <v>3785</v>
      </c>
      <c r="V358" s="13" t="s">
        <v>3711</v>
      </c>
      <c r="W358" s="16" t="s">
        <v>3712</v>
      </c>
      <c r="X358" s="17">
        <v>465.65</v>
      </c>
      <c r="Y358" s="18">
        <v>377.46</v>
      </c>
      <c r="Z358" s="18">
        <v>0</v>
      </c>
      <c r="AA358" s="18">
        <v>0</v>
      </c>
      <c r="AB358" s="18">
        <v>0</v>
      </c>
      <c r="AC358" s="18">
        <v>60.39</v>
      </c>
      <c r="AD358" s="18">
        <v>0</v>
      </c>
      <c r="AE358" s="18">
        <v>0</v>
      </c>
      <c r="AF358" s="18">
        <v>0</v>
      </c>
      <c r="AG358" s="18">
        <v>0</v>
      </c>
      <c r="AH358" s="18">
        <v>0</v>
      </c>
      <c r="AI358" s="18">
        <v>437.84999999999997</v>
      </c>
    </row>
    <row r="359" spans="1:35" x14ac:dyDescent="0.2">
      <c r="A359" s="13" t="s">
        <v>3462</v>
      </c>
      <c r="B359" s="13" t="s">
        <v>108</v>
      </c>
      <c r="C359" s="14" t="s">
        <v>43</v>
      </c>
      <c r="D359" s="13" t="s">
        <v>140</v>
      </c>
      <c r="E359" s="13" t="s">
        <v>3463</v>
      </c>
      <c r="F359" s="13" t="s">
        <v>3464</v>
      </c>
      <c r="G359" s="13" t="s">
        <v>3465</v>
      </c>
      <c r="H359" s="13" t="s">
        <v>3466</v>
      </c>
      <c r="I359" s="13" t="str">
        <f t="shared" si="34"/>
        <v>07-2024</v>
      </c>
      <c r="J359" s="13" t="str">
        <f t="shared" si="35"/>
        <v>2024</v>
      </c>
      <c r="K359" s="227" t="s">
        <v>2474</v>
      </c>
      <c r="L359" s="13" t="s">
        <v>63</v>
      </c>
      <c r="M359" s="13" t="s">
        <v>115</v>
      </c>
      <c r="N359" s="13" t="s">
        <v>35</v>
      </c>
      <c r="O359" s="13" t="s">
        <v>36</v>
      </c>
      <c r="P359" s="13" t="s">
        <v>44</v>
      </c>
      <c r="Q359" s="13" t="s">
        <v>56</v>
      </c>
      <c r="R359" s="13" t="s">
        <v>45</v>
      </c>
      <c r="S359" s="13" t="s">
        <v>39</v>
      </c>
      <c r="T359" s="15">
        <v>1</v>
      </c>
      <c r="U359" s="228" t="s">
        <v>3785</v>
      </c>
      <c r="V359" s="13" t="s">
        <v>3713</v>
      </c>
      <c r="W359" s="16" t="s">
        <v>3714</v>
      </c>
      <c r="X359" s="17">
        <v>373.06</v>
      </c>
      <c r="Y359" s="18">
        <v>228.43</v>
      </c>
      <c r="Z359" s="18">
        <v>0</v>
      </c>
      <c r="AA359" s="18">
        <v>0</v>
      </c>
      <c r="AB359" s="18">
        <v>0</v>
      </c>
      <c r="AC359" s="18">
        <v>36.549999999999997</v>
      </c>
      <c r="AD359" s="18">
        <v>0</v>
      </c>
      <c r="AE359" s="18">
        <v>0</v>
      </c>
      <c r="AF359" s="18">
        <v>0</v>
      </c>
      <c r="AG359" s="18">
        <v>0</v>
      </c>
      <c r="AH359" s="18">
        <v>0</v>
      </c>
      <c r="AI359" s="18">
        <v>264.98</v>
      </c>
    </row>
    <row r="360" spans="1:35" x14ac:dyDescent="0.2">
      <c r="A360" s="13" t="s">
        <v>3467</v>
      </c>
      <c r="B360" s="13" t="s">
        <v>108</v>
      </c>
      <c r="C360" s="14" t="s">
        <v>43</v>
      </c>
      <c r="D360" s="13" t="s">
        <v>139</v>
      </c>
      <c r="E360" s="13" t="s">
        <v>3468</v>
      </c>
      <c r="F360" s="13" t="s">
        <v>3469</v>
      </c>
      <c r="G360" s="13" t="s">
        <v>3470</v>
      </c>
      <c r="H360" s="13" t="s">
        <v>3471</v>
      </c>
      <c r="I360" s="13" t="str">
        <f t="shared" si="34"/>
        <v>07-2024</v>
      </c>
      <c r="J360" s="13" t="str">
        <f t="shared" si="35"/>
        <v>2024</v>
      </c>
      <c r="K360" s="227" t="s">
        <v>2474</v>
      </c>
      <c r="L360" s="13" t="s">
        <v>63</v>
      </c>
      <c r="M360" s="13" t="s">
        <v>115</v>
      </c>
      <c r="N360" s="13" t="s">
        <v>35</v>
      </c>
      <c r="O360" s="13" t="s">
        <v>36</v>
      </c>
      <c r="P360" s="13" t="s">
        <v>44</v>
      </c>
      <c r="Q360" s="13" t="s">
        <v>56</v>
      </c>
      <c r="R360" s="13" t="s">
        <v>45</v>
      </c>
      <c r="S360" s="13" t="s">
        <v>39</v>
      </c>
      <c r="T360" s="15">
        <v>1</v>
      </c>
      <c r="U360" s="228" t="s">
        <v>3785</v>
      </c>
      <c r="V360" s="13" t="s">
        <v>3715</v>
      </c>
      <c r="W360" s="16" t="s">
        <v>3716</v>
      </c>
      <c r="X360" s="17">
        <v>2552.5</v>
      </c>
      <c r="Y360" s="18">
        <v>568.98</v>
      </c>
      <c r="Z360" s="18">
        <v>0</v>
      </c>
      <c r="AA360" s="18">
        <v>0</v>
      </c>
      <c r="AB360" s="74">
        <v>1861.91</v>
      </c>
      <c r="AC360" s="18">
        <v>91.02</v>
      </c>
      <c r="AD360" s="18">
        <v>0</v>
      </c>
      <c r="AE360" s="18">
        <v>0</v>
      </c>
      <c r="AF360" s="18">
        <v>0</v>
      </c>
      <c r="AG360" s="18">
        <v>0</v>
      </c>
      <c r="AH360" s="18">
        <v>0</v>
      </c>
      <c r="AI360" s="18">
        <v>2521.91</v>
      </c>
    </row>
    <row r="361" spans="1:35" x14ac:dyDescent="0.2">
      <c r="A361" s="13" t="s">
        <v>3472</v>
      </c>
      <c r="B361" s="13" t="s">
        <v>108</v>
      </c>
      <c r="C361" s="14" t="s">
        <v>43</v>
      </c>
      <c r="D361" s="13" t="s">
        <v>139</v>
      </c>
      <c r="E361" s="13" t="s">
        <v>3473</v>
      </c>
      <c r="F361" s="13" t="s">
        <v>3474</v>
      </c>
      <c r="G361" s="13" t="s">
        <v>3475</v>
      </c>
      <c r="H361" s="13" t="s">
        <v>3476</v>
      </c>
      <c r="I361" s="13" t="str">
        <f t="shared" si="34"/>
        <v>07-2024</v>
      </c>
      <c r="J361" s="13" t="str">
        <f t="shared" si="35"/>
        <v>2024</v>
      </c>
      <c r="K361" s="227" t="s">
        <v>2474</v>
      </c>
      <c r="L361" s="13" t="s">
        <v>63</v>
      </c>
      <c r="M361" s="13" t="s">
        <v>115</v>
      </c>
      <c r="N361" s="13" t="s">
        <v>35</v>
      </c>
      <c r="O361" s="13" t="s">
        <v>36</v>
      </c>
      <c r="P361" s="13" t="s">
        <v>44</v>
      </c>
      <c r="Q361" s="13" t="s">
        <v>56</v>
      </c>
      <c r="R361" s="13" t="s">
        <v>45</v>
      </c>
      <c r="S361" s="13" t="s">
        <v>39</v>
      </c>
      <c r="T361" s="15">
        <v>1</v>
      </c>
      <c r="U361" s="228" t="s">
        <v>3785</v>
      </c>
      <c r="V361" s="13" t="s">
        <v>3717</v>
      </c>
      <c r="W361" s="16" t="s">
        <v>3718</v>
      </c>
      <c r="X361" s="17">
        <v>1951.9</v>
      </c>
      <c r="Y361" s="18">
        <v>804.31</v>
      </c>
      <c r="Z361" s="18">
        <v>0</v>
      </c>
      <c r="AA361" s="18">
        <v>0</v>
      </c>
      <c r="AB361" s="74">
        <v>1070</v>
      </c>
      <c r="AC361" s="18">
        <v>128.69</v>
      </c>
      <c r="AD361" s="18">
        <v>0</v>
      </c>
      <c r="AE361" s="18">
        <v>0</v>
      </c>
      <c r="AF361" s="18">
        <v>0</v>
      </c>
      <c r="AG361" s="18">
        <v>0</v>
      </c>
      <c r="AH361" s="18">
        <v>0</v>
      </c>
      <c r="AI361" s="18">
        <v>2003</v>
      </c>
    </row>
    <row r="362" spans="1:35" x14ac:dyDescent="0.2">
      <c r="A362" s="13" t="s">
        <v>3477</v>
      </c>
      <c r="B362" s="13" t="s">
        <v>108</v>
      </c>
      <c r="C362" s="14" t="s">
        <v>43</v>
      </c>
      <c r="D362" s="13" t="s">
        <v>3478</v>
      </c>
      <c r="E362" s="13" t="s">
        <v>3479</v>
      </c>
      <c r="F362" s="13" t="s">
        <v>3480</v>
      </c>
      <c r="G362" s="13" t="s">
        <v>3481</v>
      </c>
      <c r="H362" s="13" t="s">
        <v>3482</v>
      </c>
      <c r="I362" s="13" t="str">
        <f t="shared" si="34"/>
        <v>07-2024</v>
      </c>
      <c r="J362" s="13" t="str">
        <f t="shared" si="35"/>
        <v>2024</v>
      </c>
      <c r="K362" s="227" t="s">
        <v>2475</v>
      </c>
      <c r="L362" s="13" t="s">
        <v>63</v>
      </c>
      <c r="M362" s="13" t="s">
        <v>115</v>
      </c>
      <c r="N362" s="13" t="s">
        <v>35</v>
      </c>
      <c r="O362" s="13" t="s">
        <v>36</v>
      </c>
      <c r="P362" s="13" t="s">
        <v>44</v>
      </c>
      <c r="Q362" s="13" t="s">
        <v>56</v>
      </c>
      <c r="R362" s="13" t="s">
        <v>45</v>
      </c>
      <c r="S362" s="13" t="s">
        <v>39</v>
      </c>
      <c r="T362" s="15">
        <v>1</v>
      </c>
      <c r="U362" s="228" t="s">
        <v>3785</v>
      </c>
      <c r="V362" s="13" t="s">
        <v>3719</v>
      </c>
      <c r="W362" s="16" t="s">
        <v>3720</v>
      </c>
      <c r="X362" s="17">
        <v>9613.08</v>
      </c>
      <c r="Y362" s="18">
        <v>6912.93</v>
      </c>
      <c r="Z362" s="18">
        <v>0</v>
      </c>
      <c r="AA362" s="18">
        <v>0</v>
      </c>
      <c r="AB362" s="18">
        <v>0</v>
      </c>
      <c r="AC362" s="18">
        <v>1106.06</v>
      </c>
      <c r="AD362" s="18">
        <v>0</v>
      </c>
      <c r="AE362" s="18">
        <v>0</v>
      </c>
      <c r="AF362" s="18">
        <v>0</v>
      </c>
      <c r="AG362" s="18">
        <v>0</v>
      </c>
      <c r="AH362" s="18">
        <v>0</v>
      </c>
      <c r="AI362" s="18">
        <v>8018.99</v>
      </c>
    </row>
    <row r="363" spans="1:35" x14ac:dyDescent="0.2">
      <c r="A363" s="13" t="s">
        <v>3483</v>
      </c>
      <c r="B363" s="13" t="s">
        <v>108</v>
      </c>
      <c r="C363" s="14" t="s">
        <v>43</v>
      </c>
      <c r="D363" s="13" t="s">
        <v>2005</v>
      </c>
      <c r="E363" s="13" t="s">
        <v>3484</v>
      </c>
      <c r="F363" s="13" t="s">
        <v>3485</v>
      </c>
      <c r="G363" s="13" t="s">
        <v>3486</v>
      </c>
      <c r="H363" s="13" t="s">
        <v>3487</v>
      </c>
      <c r="I363" s="13" t="str">
        <f t="shared" si="34"/>
        <v>07-2024</v>
      </c>
      <c r="J363" s="13" t="str">
        <f t="shared" si="35"/>
        <v>2024</v>
      </c>
      <c r="K363" s="227" t="s">
        <v>2475</v>
      </c>
      <c r="L363" s="13" t="s">
        <v>2010</v>
      </c>
      <c r="M363" s="13" t="s">
        <v>2011</v>
      </c>
      <c r="N363" s="13" t="s">
        <v>35</v>
      </c>
      <c r="O363" s="13" t="s">
        <v>36</v>
      </c>
      <c r="P363" s="13" t="s">
        <v>44</v>
      </c>
      <c r="Q363" s="13" t="s">
        <v>58</v>
      </c>
      <c r="R363" s="13" t="s">
        <v>45</v>
      </c>
      <c r="S363" s="13" t="s">
        <v>39</v>
      </c>
      <c r="T363" s="15">
        <v>1</v>
      </c>
      <c r="U363" s="228" t="s">
        <v>3784</v>
      </c>
      <c r="V363" s="13" t="s">
        <v>2012</v>
      </c>
      <c r="W363" s="16" t="s">
        <v>3721</v>
      </c>
      <c r="X363" s="17">
        <v>259.57</v>
      </c>
      <c r="Y363" s="18">
        <v>252.69</v>
      </c>
      <c r="Z363" s="18">
        <v>0</v>
      </c>
      <c r="AA363" s="18">
        <v>0</v>
      </c>
      <c r="AB363" s="18">
        <v>0</v>
      </c>
      <c r="AC363" s="18">
        <v>40.43</v>
      </c>
      <c r="AD363" s="74">
        <v>6.88</v>
      </c>
      <c r="AE363" s="18">
        <v>0</v>
      </c>
      <c r="AF363" s="18">
        <v>0</v>
      </c>
      <c r="AG363" s="18">
        <v>0</v>
      </c>
      <c r="AH363" s="18">
        <v>0</v>
      </c>
      <c r="AI363" s="18">
        <v>300</v>
      </c>
    </row>
    <row r="364" spans="1:35" x14ac:dyDescent="0.2">
      <c r="A364" s="13" t="s">
        <v>3488</v>
      </c>
      <c r="B364" s="13" t="s">
        <v>108</v>
      </c>
      <c r="C364" s="14" t="s">
        <v>43</v>
      </c>
      <c r="D364" s="13" t="s">
        <v>676</v>
      </c>
      <c r="E364" s="13" t="s">
        <v>3489</v>
      </c>
      <c r="F364" s="13" t="s">
        <v>3490</v>
      </c>
      <c r="G364" s="13" t="s">
        <v>3491</v>
      </c>
      <c r="H364" s="13" t="s">
        <v>3492</v>
      </c>
      <c r="I364" s="13" t="str">
        <f t="shared" si="34"/>
        <v>07-2024</v>
      </c>
      <c r="J364" s="13" t="str">
        <f t="shared" si="35"/>
        <v>2024</v>
      </c>
      <c r="K364" s="227" t="s">
        <v>2474</v>
      </c>
      <c r="L364" s="13" t="s">
        <v>681</v>
      </c>
      <c r="M364" s="13" t="s">
        <v>682</v>
      </c>
      <c r="N364" s="13" t="s">
        <v>35</v>
      </c>
      <c r="O364" s="13" t="s">
        <v>36</v>
      </c>
      <c r="P364" s="13" t="s">
        <v>44</v>
      </c>
      <c r="Q364" s="13" t="s">
        <v>56</v>
      </c>
      <c r="R364" s="13" t="s">
        <v>45</v>
      </c>
      <c r="S364" s="13" t="s">
        <v>39</v>
      </c>
      <c r="T364" s="15">
        <v>1</v>
      </c>
      <c r="U364" s="228" t="s">
        <v>3785</v>
      </c>
      <c r="V364" s="13" t="s">
        <v>3722</v>
      </c>
      <c r="W364" s="16" t="s">
        <v>3723</v>
      </c>
      <c r="X364" s="17">
        <v>1030.45</v>
      </c>
      <c r="Y364" s="18">
        <v>976.8</v>
      </c>
      <c r="Z364" s="18">
        <v>0</v>
      </c>
      <c r="AA364" s="18">
        <v>0</v>
      </c>
      <c r="AB364" s="74">
        <v>53.65</v>
      </c>
      <c r="AC364" s="18">
        <v>156.30000000000001</v>
      </c>
      <c r="AD364" s="18">
        <v>0</v>
      </c>
      <c r="AE364" s="18">
        <v>0</v>
      </c>
      <c r="AF364" s="18">
        <v>0</v>
      </c>
      <c r="AG364" s="18">
        <v>0</v>
      </c>
      <c r="AH364" s="18">
        <v>0</v>
      </c>
      <c r="AI364" s="18">
        <v>1186.75</v>
      </c>
    </row>
    <row r="365" spans="1:35" x14ac:dyDescent="0.2">
      <c r="A365" s="13" t="s">
        <v>3493</v>
      </c>
      <c r="B365" s="13" t="s">
        <v>108</v>
      </c>
      <c r="C365" s="14" t="s">
        <v>43</v>
      </c>
      <c r="D365" s="13" t="s">
        <v>80</v>
      </c>
      <c r="E365" s="13" t="s">
        <v>3494</v>
      </c>
      <c r="F365" s="13" t="s">
        <v>3495</v>
      </c>
      <c r="G365" s="13" t="s">
        <v>3496</v>
      </c>
      <c r="H365" s="13" t="s">
        <v>3497</v>
      </c>
      <c r="I365" s="13" t="str">
        <f t="shared" si="34"/>
        <v>07-2024</v>
      </c>
      <c r="J365" s="13" t="str">
        <f t="shared" si="35"/>
        <v>2024</v>
      </c>
      <c r="K365" s="227" t="s">
        <v>2474</v>
      </c>
      <c r="L365" s="13" t="s">
        <v>81</v>
      </c>
      <c r="M365" s="13" t="s">
        <v>113</v>
      </c>
      <c r="N365" s="13" t="s">
        <v>35</v>
      </c>
      <c r="O365" s="13" t="s">
        <v>36</v>
      </c>
      <c r="P365" s="13" t="s">
        <v>44</v>
      </c>
      <c r="Q365" s="13" t="s">
        <v>56</v>
      </c>
      <c r="R365" s="13" t="s">
        <v>45</v>
      </c>
      <c r="S365" s="13" t="s">
        <v>39</v>
      </c>
      <c r="T365" s="15">
        <v>1</v>
      </c>
      <c r="U365" s="228" t="s">
        <v>3785</v>
      </c>
      <c r="V365" s="13" t="s">
        <v>3724</v>
      </c>
      <c r="W365" s="16" t="s">
        <v>3725</v>
      </c>
      <c r="X365" s="17">
        <v>516.5</v>
      </c>
      <c r="Y365" s="18">
        <v>0</v>
      </c>
      <c r="Z365" s="18">
        <v>0</v>
      </c>
      <c r="AA365" s="18">
        <v>0</v>
      </c>
      <c r="AB365" s="74">
        <v>516.5</v>
      </c>
      <c r="AC365" s="18">
        <v>0</v>
      </c>
      <c r="AD365" s="18">
        <v>0</v>
      </c>
      <c r="AE365" s="18">
        <v>0</v>
      </c>
      <c r="AF365" s="18">
        <v>0</v>
      </c>
      <c r="AG365" s="18">
        <v>0</v>
      </c>
      <c r="AH365" s="18">
        <v>0</v>
      </c>
      <c r="AI365" s="18">
        <v>516.5</v>
      </c>
    </row>
    <row r="366" spans="1:35" x14ac:dyDescent="0.2">
      <c r="A366" s="13" t="s">
        <v>3498</v>
      </c>
      <c r="B366" s="13" t="s">
        <v>108</v>
      </c>
      <c r="C366" s="14" t="s">
        <v>43</v>
      </c>
      <c r="D366" s="13" t="s">
        <v>34</v>
      </c>
      <c r="E366" s="13" t="s">
        <v>3499</v>
      </c>
      <c r="F366" s="13" t="s">
        <v>3499</v>
      </c>
      <c r="G366" s="13" t="s">
        <v>3500</v>
      </c>
      <c r="H366" s="13" t="s">
        <v>3501</v>
      </c>
      <c r="I366" s="13" t="str">
        <f t="shared" si="34"/>
        <v>07-2024</v>
      </c>
      <c r="J366" s="13" t="str">
        <f t="shared" si="35"/>
        <v>2024</v>
      </c>
      <c r="K366" s="227" t="s">
        <v>2475</v>
      </c>
      <c r="L366" s="13" t="s">
        <v>3726</v>
      </c>
      <c r="M366" s="13" t="s">
        <v>3727</v>
      </c>
      <c r="N366" s="13" t="s">
        <v>35</v>
      </c>
      <c r="O366" s="13" t="s">
        <v>36</v>
      </c>
      <c r="P366" s="13" t="s">
        <v>44</v>
      </c>
      <c r="Q366" s="13" t="s">
        <v>46</v>
      </c>
      <c r="R366" s="13" t="s">
        <v>45</v>
      </c>
      <c r="S366" s="13" t="s">
        <v>39</v>
      </c>
      <c r="T366" s="15">
        <v>1</v>
      </c>
      <c r="U366" s="228" t="s">
        <v>3784</v>
      </c>
      <c r="V366" s="13" t="s">
        <v>3728</v>
      </c>
      <c r="W366" s="16" t="s">
        <v>3729</v>
      </c>
      <c r="X366" s="17">
        <v>920</v>
      </c>
      <c r="Y366" s="18">
        <v>920</v>
      </c>
      <c r="Z366" s="18">
        <v>0</v>
      </c>
      <c r="AA366" s="18">
        <v>0</v>
      </c>
      <c r="AB366" s="18">
        <v>0</v>
      </c>
      <c r="AC366" s="18">
        <v>147.19999999999999</v>
      </c>
      <c r="AD366" s="18">
        <v>0</v>
      </c>
      <c r="AE366" s="18">
        <v>0</v>
      </c>
      <c r="AF366" s="18">
        <v>0</v>
      </c>
      <c r="AG366" s="18">
        <v>0</v>
      </c>
      <c r="AH366" s="18">
        <v>0</v>
      </c>
      <c r="AI366" s="18">
        <v>1067.2</v>
      </c>
    </row>
    <row r="367" spans="1:35" x14ac:dyDescent="0.2">
      <c r="A367" s="13" t="s">
        <v>3502</v>
      </c>
      <c r="B367" s="13" t="s">
        <v>108</v>
      </c>
      <c r="C367" s="14" t="s">
        <v>43</v>
      </c>
      <c r="D367" s="13" t="s">
        <v>34</v>
      </c>
      <c r="E367" s="13" t="s">
        <v>3503</v>
      </c>
      <c r="F367" s="13" t="s">
        <v>3503</v>
      </c>
      <c r="G367" s="13" t="s">
        <v>3504</v>
      </c>
      <c r="H367" s="13" t="s">
        <v>3505</v>
      </c>
      <c r="I367" s="13" t="str">
        <f t="shared" si="34"/>
        <v>07-2024</v>
      </c>
      <c r="J367" s="13" t="str">
        <f t="shared" si="35"/>
        <v>2024</v>
      </c>
      <c r="K367" s="227" t="s">
        <v>2475</v>
      </c>
      <c r="L367" s="13" t="s">
        <v>3730</v>
      </c>
      <c r="M367" s="13" t="s">
        <v>3731</v>
      </c>
      <c r="N367" s="13" t="s">
        <v>35</v>
      </c>
      <c r="O367" s="13" t="s">
        <v>36</v>
      </c>
      <c r="P367" s="13" t="s">
        <v>44</v>
      </c>
      <c r="Q367" s="13" t="s">
        <v>58</v>
      </c>
      <c r="R367" s="13" t="s">
        <v>45</v>
      </c>
      <c r="S367" s="13" t="s">
        <v>39</v>
      </c>
      <c r="T367" s="15">
        <v>1</v>
      </c>
      <c r="U367" s="228" t="s">
        <v>3784</v>
      </c>
      <c r="V367" s="13" t="s">
        <v>3732</v>
      </c>
      <c r="W367" s="16" t="s">
        <v>3733</v>
      </c>
      <c r="X367" s="17">
        <v>325</v>
      </c>
      <c r="Y367" s="18">
        <v>325</v>
      </c>
      <c r="Z367" s="18">
        <v>0</v>
      </c>
      <c r="AA367" s="18">
        <v>0</v>
      </c>
      <c r="AB367" s="18">
        <v>0</v>
      </c>
      <c r="AC367" s="18">
        <v>52</v>
      </c>
      <c r="AD367" s="18">
        <v>0</v>
      </c>
      <c r="AE367" s="18">
        <v>0</v>
      </c>
      <c r="AF367" s="18">
        <v>0</v>
      </c>
      <c r="AG367" s="18">
        <v>0</v>
      </c>
      <c r="AH367" s="18">
        <v>0</v>
      </c>
      <c r="AI367" s="18">
        <v>377</v>
      </c>
    </row>
    <row r="368" spans="1:35" x14ac:dyDescent="0.2">
      <c r="A368" s="13" t="s">
        <v>3506</v>
      </c>
      <c r="B368" s="13" t="s">
        <v>108</v>
      </c>
      <c r="C368" s="14" t="s">
        <v>43</v>
      </c>
      <c r="D368" s="13" t="s">
        <v>34</v>
      </c>
      <c r="E368" s="13" t="s">
        <v>34</v>
      </c>
      <c r="F368" s="13" t="s">
        <v>3507</v>
      </c>
      <c r="G368" s="13" t="s">
        <v>3508</v>
      </c>
      <c r="H368" s="13" t="s">
        <v>3509</v>
      </c>
      <c r="I368" s="13" t="str">
        <f t="shared" si="34"/>
        <v>07-2024</v>
      </c>
      <c r="J368" s="13" t="str">
        <f t="shared" si="35"/>
        <v>2024</v>
      </c>
      <c r="K368" s="227" t="s">
        <v>2475</v>
      </c>
      <c r="L368" s="13" t="s">
        <v>3734</v>
      </c>
      <c r="M368" s="13" t="s">
        <v>3735</v>
      </c>
      <c r="N368" s="13" t="s">
        <v>35</v>
      </c>
      <c r="O368" s="13" t="s">
        <v>36</v>
      </c>
      <c r="P368" s="13" t="s">
        <v>44</v>
      </c>
      <c r="Q368" s="13" t="s">
        <v>58</v>
      </c>
      <c r="R368" s="13" t="s">
        <v>45</v>
      </c>
      <c r="S368" s="13" t="s">
        <v>39</v>
      </c>
      <c r="T368" s="15">
        <v>1</v>
      </c>
      <c r="U368" s="228" t="s">
        <v>3784</v>
      </c>
      <c r="V368" s="13" t="s">
        <v>3736</v>
      </c>
      <c r="W368" s="16" t="s">
        <v>3737</v>
      </c>
      <c r="X368" s="17">
        <v>60.34</v>
      </c>
      <c r="Y368" s="18">
        <v>60.34</v>
      </c>
      <c r="Z368" s="18">
        <v>0</v>
      </c>
      <c r="AA368" s="18">
        <v>0</v>
      </c>
      <c r="AB368" s="18">
        <v>0</v>
      </c>
      <c r="AC368" s="18">
        <v>9.65</v>
      </c>
      <c r="AD368" s="18">
        <v>0</v>
      </c>
      <c r="AE368" s="18">
        <v>0</v>
      </c>
      <c r="AF368" s="18">
        <v>0</v>
      </c>
      <c r="AG368" s="18">
        <v>0</v>
      </c>
      <c r="AH368" s="18">
        <v>0</v>
      </c>
      <c r="AI368" s="18">
        <v>69.990000000000009</v>
      </c>
    </row>
    <row r="369" spans="1:36" x14ac:dyDescent="0.2">
      <c r="A369" s="13" t="s">
        <v>3510</v>
      </c>
      <c r="B369" s="13" t="s">
        <v>108</v>
      </c>
      <c r="C369" s="14" t="s">
        <v>43</v>
      </c>
      <c r="D369" s="13" t="s">
        <v>34</v>
      </c>
      <c r="E369" s="13" t="s">
        <v>34</v>
      </c>
      <c r="F369" s="13" t="s">
        <v>3511</v>
      </c>
      <c r="G369" s="13" t="s">
        <v>3512</v>
      </c>
      <c r="H369" s="13" t="s">
        <v>3513</v>
      </c>
      <c r="I369" s="13" t="str">
        <f t="shared" si="34"/>
        <v>07-2024</v>
      </c>
      <c r="J369" s="13" t="str">
        <f t="shared" si="35"/>
        <v>2024</v>
      </c>
      <c r="K369" s="227" t="s">
        <v>2475</v>
      </c>
      <c r="L369" s="13" t="s">
        <v>3734</v>
      </c>
      <c r="M369" s="13" t="s">
        <v>3735</v>
      </c>
      <c r="N369" s="13" t="s">
        <v>35</v>
      </c>
      <c r="O369" s="13" t="s">
        <v>36</v>
      </c>
      <c r="P369" s="13" t="s">
        <v>44</v>
      </c>
      <c r="Q369" s="13" t="s">
        <v>58</v>
      </c>
      <c r="R369" s="13" t="s">
        <v>45</v>
      </c>
      <c r="S369" s="13" t="s">
        <v>39</v>
      </c>
      <c r="T369" s="15">
        <v>1</v>
      </c>
      <c r="U369" s="228" t="s">
        <v>3784</v>
      </c>
      <c r="V369" s="13" t="s">
        <v>3738</v>
      </c>
      <c r="W369" s="16" t="s">
        <v>3739</v>
      </c>
      <c r="X369" s="17">
        <v>129.30000000000001</v>
      </c>
      <c r="Y369" s="18">
        <v>129.30000000000001</v>
      </c>
      <c r="Z369" s="18">
        <v>0</v>
      </c>
      <c r="AA369" s="18">
        <v>0</v>
      </c>
      <c r="AB369" s="18">
        <v>0</v>
      </c>
      <c r="AC369" s="18">
        <v>20.69</v>
      </c>
      <c r="AD369" s="18">
        <v>0</v>
      </c>
      <c r="AE369" s="18">
        <v>0</v>
      </c>
      <c r="AF369" s="18">
        <v>0</v>
      </c>
      <c r="AG369" s="18">
        <v>0</v>
      </c>
      <c r="AH369" s="18">
        <v>0</v>
      </c>
      <c r="AI369" s="18">
        <v>149.99</v>
      </c>
    </row>
    <row r="370" spans="1:36" x14ac:dyDescent="0.2">
      <c r="A370" s="13" t="s">
        <v>3514</v>
      </c>
      <c r="B370" s="13" t="s">
        <v>108</v>
      </c>
      <c r="C370" s="14" t="s">
        <v>43</v>
      </c>
      <c r="D370" s="13" t="s">
        <v>88</v>
      </c>
      <c r="E370" s="13" t="s">
        <v>3515</v>
      </c>
      <c r="F370" s="13" t="s">
        <v>3516</v>
      </c>
      <c r="G370" s="13" t="s">
        <v>3517</v>
      </c>
      <c r="H370" s="13" t="s">
        <v>3518</v>
      </c>
      <c r="I370" s="13" t="str">
        <f t="shared" si="34"/>
        <v>07-2024</v>
      </c>
      <c r="J370" s="13" t="str">
        <f t="shared" si="35"/>
        <v>2024</v>
      </c>
      <c r="K370" s="227" t="s">
        <v>2474</v>
      </c>
      <c r="L370" s="13" t="s">
        <v>89</v>
      </c>
      <c r="M370" s="13" t="s">
        <v>119</v>
      </c>
      <c r="N370" s="13" t="s">
        <v>35</v>
      </c>
      <c r="O370" s="13" t="s">
        <v>36</v>
      </c>
      <c r="P370" s="13" t="s">
        <v>44</v>
      </c>
      <c r="Q370" s="13" t="s">
        <v>56</v>
      </c>
      <c r="R370" s="75" t="s">
        <v>45</v>
      </c>
      <c r="S370" s="13" t="s">
        <v>39</v>
      </c>
      <c r="T370" s="15">
        <v>1</v>
      </c>
      <c r="U370" s="228" t="s">
        <v>3785</v>
      </c>
      <c r="V370" s="75" t="s">
        <v>3740</v>
      </c>
      <c r="W370" s="16" t="s">
        <v>3741</v>
      </c>
      <c r="X370" s="17">
        <v>1500.86</v>
      </c>
      <c r="Y370" s="18">
        <v>1500.86</v>
      </c>
      <c r="Z370" s="18">
        <v>0</v>
      </c>
      <c r="AA370" s="18">
        <v>0</v>
      </c>
      <c r="AB370" s="18">
        <v>0</v>
      </c>
      <c r="AC370" s="18">
        <v>240.14</v>
      </c>
      <c r="AD370" s="18">
        <v>0</v>
      </c>
      <c r="AE370" s="18">
        <v>0</v>
      </c>
      <c r="AF370" s="18">
        <v>0</v>
      </c>
      <c r="AG370" s="18">
        <v>0</v>
      </c>
      <c r="AH370" s="18">
        <v>0</v>
      </c>
      <c r="AI370" s="18">
        <v>1741</v>
      </c>
    </row>
    <row r="371" spans="1:36" x14ac:dyDescent="0.2">
      <c r="A371" s="13" t="s">
        <v>3519</v>
      </c>
      <c r="B371" s="13" t="s">
        <v>108</v>
      </c>
      <c r="C371" s="14" t="s">
        <v>43</v>
      </c>
      <c r="D371" s="13" t="s">
        <v>686</v>
      </c>
      <c r="E371" s="13" t="s">
        <v>3520</v>
      </c>
      <c r="F371" s="13" t="s">
        <v>3521</v>
      </c>
      <c r="G371" s="13" t="s">
        <v>3522</v>
      </c>
      <c r="H371" s="13" t="s">
        <v>3523</v>
      </c>
      <c r="I371" s="13" t="str">
        <f t="shared" si="34"/>
        <v>07-2024</v>
      </c>
      <c r="J371" s="13" t="str">
        <f t="shared" si="35"/>
        <v>2024</v>
      </c>
      <c r="K371" s="227" t="s">
        <v>2475</v>
      </c>
      <c r="L371" s="13" t="s">
        <v>691</v>
      </c>
      <c r="M371" s="13" t="s">
        <v>692</v>
      </c>
      <c r="N371" s="13" t="s">
        <v>35</v>
      </c>
      <c r="O371" s="13" t="s">
        <v>36</v>
      </c>
      <c r="P371" s="13" t="s">
        <v>44</v>
      </c>
      <c r="Q371" s="13" t="s">
        <v>56</v>
      </c>
      <c r="R371" s="13" t="s">
        <v>45</v>
      </c>
      <c r="S371" s="13" t="s">
        <v>39</v>
      </c>
      <c r="T371" s="15">
        <v>1</v>
      </c>
      <c r="U371" s="228" t="s">
        <v>3784</v>
      </c>
      <c r="V371" s="13" t="s">
        <v>693</v>
      </c>
      <c r="W371" s="16" t="s">
        <v>3742</v>
      </c>
      <c r="X371" s="17">
        <v>432.68</v>
      </c>
      <c r="Y371" s="18">
        <v>420.75</v>
      </c>
      <c r="Z371" s="18">
        <v>0</v>
      </c>
      <c r="AA371" s="18">
        <v>0</v>
      </c>
      <c r="AB371" s="18">
        <v>0</v>
      </c>
      <c r="AC371" s="18">
        <v>67.319999999999993</v>
      </c>
      <c r="AD371" s="74">
        <v>11.93</v>
      </c>
      <c r="AE371" s="18">
        <v>0</v>
      </c>
      <c r="AF371" s="18">
        <v>0</v>
      </c>
      <c r="AG371" s="18">
        <v>0</v>
      </c>
      <c r="AH371" s="18">
        <v>0</v>
      </c>
      <c r="AI371" s="18">
        <v>500</v>
      </c>
    </row>
    <row r="372" spans="1:36" x14ac:dyDescent="0.2">
      <c r="A372" s="13" t="s">
        <v>3524</v>
      </c>
      <c r="B372" s="13" t="s">
        <v>108</v>
      </c>
      <c r="C372" s="14" t="s">
        <v>43</v>
      </c>
      <c r="D372" s="13" t="s">
        <v>3525</v>
      </c>
      <c r="E372" s="13" t="s">
        <v>3526</v>
      </c>
      <c r="F372" s="13" t="s">
        <v>3527</v>
      </c>
      <c r="G372" s="13" t="s">
        <v>3528</v>
      </c>
      <c r="H372" s="13" t="s">
        <v>3529</v>
      </c>
      <c r="I372" s="13" t="str">
        <f t="shared" si="34"/>
        <v>07-2024</v>
      </c>
      <c r="J372" s="13" t="str">
        <f t="shared" si="35"/>
        <v>2024</v>
      </c>
      <c r="K372" s="227" t="s">
        <v>2475</v>
      </c>
      <c r="L372" s="13" t="s">
        <v>3743</v>
      </c>
      <c r="M372" s="13" t="s">
        <v>3744</v>
      </c>
      <c r="N372" s="13" t="s">
        <v>35</v>
      </c>
      <c r="O372" s="13" t="s">
        <v>36</v>
      </c>
      <c r="P372" s="13" t="s">
        <v>44</v>
      </c>
      <c r="Q372" s="13" t="s">
        <v>58</v>
      </c>
      <c r="R372" s="13" t="s">
        <v>45</v>
      </c>
      <c r="S372" s="13" t="s">
        <v>39</v>
      </c>
      <c r="T372" s="15">
        <v>1</v>
      </c>
      <c r="U372" s="228" t="s">
        <v>3784</v>
      </c>
      <c r="V372" s="13" t="s">
        <v>1475</v>
      </c>
      <c r="W372" s="16" t="s">
        <v>3721</v>
      </c>
      <c r="X372" s="17">
        <v>259.57</v>
      </c>
      <c r="Y372" s="18">
        <v>252.69</v>
      </c>
      <c r="Z372" s="18">
        <v>0</v>
      </c>
      <c r="AA372" s="18">
        <v>0</v>
      </c>
      <c r="AB372" s="18">
        <v>0</v>
      </c>
      <c r="AC372" s="18">
        <v>40.43</v>
      </c>
      <c r="AD372" s="74">
        <v>6.88</v>
      </c>
      <c r="AE372" s="18">
        <v>0</v>
      </c>
      <c r="AF372" s="18">
        <v>0</v>
      </c>
      <c r="AG372" s="18">
        <v>0</v>
      </c>
      <c r="AH372" s="18">
        <v>0</v>
      </c>
      <c r="AI372" s="18">
        <v>300</v>
      </c>
    </row>
    <row r="373" spans="1:36" x14ac:dyDescent="0.2">
      <c r="A373" s="13" t="s">
        <v>3530</v>
      </c>
      <c r="B373" s="13" t="s">
        <v>108</v>
      </c>
      <c r="C373" s="14" t="s">
        <v>43</v>
      </c>
      <c r="D373" s="13" t="s">
        <v>3531</v>
      </c>
      <c r="E373" s="13" t="s">
        <v>3532</v>
      </c>
      <c r="F373" s="13" t="s">
        <v>3533</v>
      </c>
      <c r="G373" s="13" t="s">
        <v>3534</v>
      </c>
      <c r="H373" s="13" t="s">
        <v>3535</v>
      </c>
      <c r="I373" s="13" t="str">
        <f t="shared" si="34"/>
        <v>07-2024</v>
      </c>
      <c r="J373" s="13" t="str">
        <f t="shared" si="35"/>
        <v>2024</v>
      </c>
      <c r="K373" s="227" t="s">
        <v>2475</v>
      </c>
      <c r="L373" s="13" t="s">
        <v>3745</v>
      </c>
      <c r="M373" s="13" t="s">
        <v>3746</v>
      </c>
      <c r="N373" s="13" t="s">
        <v>35</v>
      </c>
      <c r="O373" s="13" t="s">
        <v>36</v>
      </c>
      <c r="P373" s="13" t="s">
        <v>44</v>
      </c>
      <c r="Q373" s="13" t="s">
        <v>46</v>
      </c>
      <c r="R373" s="13" t="s">
        <v>45</v>
      </c>
      <c r="S373" s="13" t="s">
        <v>39</v>
      </c>
      <c r="T373" s="15">
        <v>1</v>
      </c>
      <c r="U373" s="228" t="s">
        <v>3784</v>
      </c>
      <c r="V373" s="13" t="s">
        <v>1380</v>
      </c>
      <c r="W373" s="16" t="s">
        <v>3747</v>
      </c>
      <c r="X373" s="17">
        <v>346.09</v>
      </c>
      <c r="Y373" s="18">
        <v>336.91</v>
      </c>
      <c r="Z373" s="18">
        <v>0</v>
      </c>
      <c r="AA373" s="18">
        <v>0</v>
      </c>
      <c r="AB373" s="18">
        <v>0</v>
      </c>
      <c r="AC373" s="18">
        <v>53.91</v>
      </c>
      <c r="AD373" s="74">
        <v>9.18</v>
      </c>
      <c r="AE373" s="18">
        <v>0</v>
      </c>
      <c r="AF373" s="18">
        <v>0</v>
      </c>
      <c r="AG373" s="18">
        <v>0</v>
      </c>
      <c r="AH373" s="18">
        <v>0</v>
      </c>
      <c r="AI373" s="18">
        <v>400</v>
      </c>
    </row>
    <row r="374" spans="1:36" x14ac:dyDescent="0.2">
      <c r="A374" s="13" t="s">
        <v>3536</v>
      </c>
      <c r="B374" s="13" t="s">
        <v>108</v>
      </c>
      <c r="C374" s="14" t="s">
        <v>43</v>
      </c>
      <c r="D374" s="13" t="s">
        <v>3531</v>
      </c>
      <c r="E374" s="13" t="s">
        <v>3537</v>
      </c>
      <c r="F374" s="13" t="s">
        <v>3538</v>
      </c>
      <c r="G374" s="13" t="s">
        <v>3539</v>
      </c>
      <c r="H374" s="13" t="s">
        <v>3540</v>
      </c>
      <c r="I374" s="13" t="str">
        <f t="shared" si="34"/>
        <v>07-2024</v>
      </c>
      <c r="J374" s="13" t="str">
        <f t="shared" si="35"/>
        <v>2024</v>
      </c>
      <c r="K374" s="227" t="s">
        <v>2475</v>
      </c>
      <c r="L374" s="13" t="s">
        <v>3745</v>
      </c>
      <c r="M374" s="13" t="s">
        <v>3746</v>
      </c>
      <c r="N374" s="13" t="s">
        <v>35</v>
      </c>
      <c r="O374" s="13" t="s">
        <v>36</v>
      </c>
      <c r="P374" s="13" t="s">
        <v>44</v>
      </c>
      <c r="Q374" s="13" t="s">
        <v>58</v>
      </c>
      <c r="R374" s="13" t="s">
        <v>45</v>
      </c>
      <c r="S374" s="13" t="s">
        <v>39</v>
      </c>
      <c r="T374" s="15">
        <v>1</v>
      </c>
      <c r="U374" s="228" t="s">
        <v>3784</v>
      </c>
      <c r="V374" s="13" t="s">
        <v>1380</v>
      </c>
      <c r="W374" s="16" t="s">
        <v>3748</v>
      </c>
      <c r="X374" s="17">
        <v>432.6</v>
      </c>
      <c r="Y374" s="18">
        <v>421.24</v>
      </c>
      <c r="Z374" s="18">
        <v>0</v>
      </c>
      <c r="AA374" s="18">
        <v>0</v>
      </c>
      <c r="AB374" s="18">
        <v>0</v>
      </c>
      <c r="AC374" s="18">
        <v>67.400000000000006</v>
      </c>
      <c r="AD374" s="74">
        <v>11.36</v>
      </c>
      <c r="AE374" s="18">
        <v>0</v>
      </c>
      <c r="AF374" s="18">
        <v>0</v>
      </c>
      <c r="AG374" s="18">
        <v>0</v>
      </c>
      <c r="AH374" s="18">
        <v>0</v>
      </c>
      <c r="AI374" s="18">
        <v>500</v>
      </c>
    </row>
    <row r="375" spans="1:36" x14ac:dyDescent="0.2">
      <c r="A375" s="13" t="s">
        <v>3541</v>
      </c>
      <c r="B375" s="13" t="s">
        <v>108</v>
      </c>
      <c r="C375" s="14" t="s">
        <v>43</v>
      </c>
      <c r="D375" s="13" t="s">
        <v>3542</v>
      </c>
      <c r="E375" s="13" t="s">
        <v>3543</v>
      </c>
      <c r="F375" s="13" t="s">
        <v>3544</v>
      </c>
      <c r="G375" s="13" t="s">
        <v>3545</v>
      </c>
      <c r="H375" s="13" t="s">
        <v>3546</v>
      </c>
      <c r="I375" s="13" t="str">
        <f t="shared" ref="I375:I387" si="36">MID(H375,6,2)&amp;"-"&amp;LEFT(H375,4)</f>
        <v>07-2024</v>
      </c>
      <c r="J375" s="13" t="str">
        <f t="shared" ref="J375:J387" si="37">LEFT(H375,4)</f>
        <v>2024</v>
      </c>
      <c r="K375" s="227" t="s">
        <v>2475</v>
      </c>
      <c r="L375" s="13" t="s">
        <v>3749</v>
      </c>
      <c r="M375" s="13" t="s">
        <v>3750</v>
      </c>
      <c r="N375" s="13" t="s">
        <v>35</v>
      </c>
      <c r="O375" s="13" t="s">
        <v>36</v>
      </c>
      <c r="P375" s="13" t="s">
        <v>44</v>
      </c>
      <c r="Q375" s="13" t="s">
        <v>58</v>
      </c>
      <c r="R375" s="13" t="s">
        <v>45</v>
      </c>
      <c r="S375" s="13" t="s">
        <v>39</v>
      </c>
      <c r="T375" s="15">
        <v>1</v>
      </c>
      <c r="U375" s="228" t="s">
        <v>3784</v>
      </c>
      <c r="V375" s="13" t="s">
        <v>1475</v>
      </c>
      <c r="W375" s="16" t="s">
        <v>2977</v>
      </c>
      <c r="X375" s="17">
        <v>346.15</v>
      </c>
      <c r="Y375" s="18">
        <v>336.56</v>
      </c>
      <c r="Z375" s="18">
        <v>0</v>
      </c>
      <c r="AA375" s="18">
        <v>0</v>
      </c>
      <c r="AB375" s="18">
        <v>0</v>
      </c>
      <c r="AC375" s="18">
        <v>53.85</v>
      </c>
      <c r="AD375" s="74">
        <v>9.59</v>
      </c>
      <c r="AE375" s="18">
        <v>0</v>
      </c>
      <c r="AF375" s="18">
        <v>0</v>
      </c>
      <c r="AG375" s="18">
        <v>0</v>
      </c>
      <c r="AH375" s="18">
        <v>0</v>
      </c>
      <c r="AI375" s="18">
        <v>400</v>
      </c>
    </row>
    <row r="376" spans="1:36" x14ac:dyDescent="0.2">
      <c r="A376" s="13" t="s">
        <v>3547</v>
      </c>
      <c r="B376" s="13" t="s">
        <v>108</v>
      </c>
      <c r="C376" s="14" t="s">
        <v>43</v>
      </c>
      <c r="D376" s="13" t="s">
        <v>95</v>
      </c>
      <c r="E376" s="13" t="s">
        <v>3548</v>
      </c>
      <c r="F376" s="13" t="s">
        <v>3549</v>
      </c>
      <c r="G376" s="13" t="s">
        <v>3550</v>
      </c>
      <c r="H376" s="13" t="s">
        <v>3551</v>
      </c>
      <c r="I376" s="13" t="str">
        <f t="shared" si="36"/>
        <v>07-2024</v>
      </c>
      <c r="J376" s="13" t="str">
        <f t="shared" si="37"/>
        <v>2024</v>
      </c>
      <c r="K376" s="227" t="s">
        <v>2474</v>
      </c>
      <c r="L376" s="13" t="s">
        <v>96</v>
      </c>
      <c r="M376" s="13" t="s">
        <v>120</v>
      </c>
      <c r="N376" s="13" t="s">
        <v>35</v>
      </c>
      <c r="O376" s="13" t="s">
        <v>36</v>
      </c>
      <c r="P376" s="13" t="s">
        <v>44</v>
      </c>
      <c r="Q376" s="13" t="s">
        <v>58</v>
      </c>
      <c r="R376" s="75" t="s">
        <v>45</v>
      </c>
      <c r="S376" s="13" t="s">
        <v>39</v>
      </c>
      <c r="T376" s="15">
        <v>1</v>
      </c>
      <c r="U376" s="228" t="s">
        <v>3785</v>
      </c>
      <c r="V376" s="230" t="s">
        <v>3026</v>
      </c>
      <c r="W376" s="16" t="s">
        <v>3751</v>
      </c>
      <c r="X376" s="17">
        <v>889.66</v>
      </c>
      <c r="Y376" s="18">
        <f>ROUND(889.66*(1-0.915),2)</f>
        <v>75.62</v>
      </c>
      <c r="Z376" s="18">
        <v>0</v>
      </c>
      <c r="AA376" s="18">
        <v>0</v>
      </c>
      <c r="AB376" s="18">
        <v>0</v>
      </c>
      <c r="AC376" s="18">
        <f>ROUND(142.34*(1-0.915),2)</f>
        <v>12.1</v>
      </c>
      <c r="AD376" s="18">
        <v>0</v>
      </c>
      <c r="AE376" s="18">
        <v>0</v>
      </c>
      <c r="AF376" s="18">
        <v>0</v>
      </c>
      <c r="AG376" s="18">
        <v>0</v>
      </c>
      <c r="AH376" s="18">
        <v>0</v>
      </c>
      <c r="AI376" s="18">
        <v>1032</v>
      </c>
      <c r="AJ376" s="84">
        <v>944.28</v>
      </c>
    </row>
    <row r="377" spans="1:36" x14ac:dyDescent="0.2">
      <c r="A377" s="13" t="s">
        <v>3552</v>
      </c>
      <c r="B377" s="13" t="s">
        <v>108</v>
      </c>
      <c r="C377" s="14" t="s">
        <v>43</v>
      </c>
      <c r="D377" s="13" t="s">
        <v>95</v>
      </c>
      <c r="E377" s="13" t="s">
        <v>3553</v>
      </c>
      <c r="F377" s="13" t="s">
        <v>3554</v>
      </c>
      <c r="G377" s="13" t="s">
        <v>3555</v>
      </c>
      <c r="H377" s="13" t="s">
        <v>3556</v>
      </c>
      <c r="I377" s="13" t="str">
        <f t="shared" si="36"/>
        <v>07-2024</v>
      </c>
      <c r="J377" s="13" t="str">
        <f t="shared" si="37"/>
        <v>2024</v>
      </c>
      <c r="K377" s="227" t="s">
        <v>2474</v>
      </c>
      <c r="L377" s="13" t="s">
        <v>96</v>
      </c>
      <c r="M377" s="13" t="s">
        <v>120</v>
      </c>
      <c r="N377" s="13" t="s">
        <v>35</v>
      </c>
      <c r="O377" s="13" t="s">
        <v>36</v>
      </c>
      <c r="P377" s="13" t="s">
        <v>44</v>
      </c>
      <c r="Q377" s="13" t="s">
        <v>58</v>
      </c>
      <c r="R377" s="13" t="s">
        <v>45</v>
      </c>
      <c r="S377" s="13" t="s">
        <v>39</v>
      </c>
      <c r="T377" s="15">
        <v>1</v>
      </c>
      <c r="U377" s="228" t="s">
        <v>3785</v>
      </c>
      <c r="V377" s="13" t="s">
        <v>3752</v>
      </c>
      <c r="W377" s="16" t="s">
        <v>3753</v>
      </c>
      <c r="X377" s="17">
        <v>84</v>
      </c>
      <c r="Y377" s="18">
        <v>0</v>
      </c>
      <c r="Z377" s="18">
        <v>0</v>
      </c>
      <c r="AA377" s="18">
        <v>0</v>
      </c>
      <c r="AB377" s="74">
        <v>84</v>
      </c>
      <c r="AC377" s="18">
        <v>0</v>
      </c>
      <c r="AD377" s="18">
        <v>0</v>
      </c>
      <c r="AE377" s="18">
        <v>0</v>
      </c>
      <c r="AF377" s="18">
        <v>0</v>
      </c>
      <c r="AG377" s="18">
        <v>0</v>
      </c>
      <c r="AH377" s="18">
        <v>0</v>
      </c>
      <c r="AI377" s="18">
        <v>84</v>
      </c>
    </row>
    <row r="378" spans="1:36" x14ac:dyDescent="0.2">
      <c r="A378" s="13" t="s">
        <v>3557</v>
      </c>
      <c r="B378" s="13" t="s">
        <v>108</v>
      </c>
      <c r="C378" s="14" t="s">
        <v>43</v>
      </c>
      <c r="D378" s="13" t="s">
        <v>34</v>
      </c>
      <c r="E378" s="13" t="s">
        <v>34</v>
      </c>
      <c r="F378" s="13" t="s">
        <v>3558</v>
      </c>
      <c r="G378" s="13" t="s">
        <v>3559</v>
      </c>
      <c r="H378" s="13" t="s">
        <v>3560</v>
      </c>
      <c r="I378" s="13" t="str">
        <f t="shared" si="36"/>
        <v>07-2024</v>
      </c>
      <c r="J378" s="13" t="str">
        <f t="shared" si="37"/>
        <v>2024</v>
      </c>
      <c r="K378" s="227" t="s">
        <v>2474</v>
      </c>
      <c r="L378" s="13" t="s">
        <v>3754</v>
      </c>
      <c r="M378" s="13" t="s">
        <v>3755</v>
      </c>
      <c r="N378" s="13" t="s">
        <v>35</v>
      </c>
      <c r="O378" s="13" t="s">
        <v>36</v>
      </c>
      <c r="P378" s="13" t="s">
        <v>44</v>
      </c>
      <c r="Q378" s="13" t="s">
        <v>56</v>
      </c>
      <c r="R378" s="13" t="s">
        <v>45</v>
      </c>
      <c r="S378" s="13" t="s">
        <v>39</v>
      </c>
      <c r="T378" s="15">
        <v>1</v>
      </c>
      <c r="U378" s="228" t="s">
        <v>3784</v>
      </c>
      <c r="V378" s="13" t="s">
        <v>3756</v>
      </c>
      <c r="W378" s="16" t="s">
        <v>3757</v>
      </c>
      <c r="X378" s="17">
        <v>461.21</v>
      </c>
      <c r="Y378" s="18">
        <v>461.21</v>
      </c>
      <c r="Z378" s="18">
        <v>0</v>
      </c>
      <c r="AA378" s="18">
        <v>0</v>
      </c>
      <c r="AB378" s="18">
        <v>0</v>
      </c>
      <c r="AC378" s="18">
        <v>73.790000000000006</v>
      </c>
      <c r="AD378" s="18">
        <v>0</v>
      </c>
      <c r="AE378" s="18">
        <v>0</v>
      </c>
      <c r="AF378" s="18">
        <v>0</v>
      </c>
      <c r="AG378" s="18">
        <v>0</v>
      </c>
      <c r="AH378" s="18">
        <v>0</v>
      </c>
      <c r="AI378" s="18">
        <v>535</v>
      </c>
    </row>
    <row r="379" spans="1:36" x14ac:dyDescent="0.2">
      <c r="A379" s="13" t="s">
        <v>3561</v>
      </c>
      <c r="B379" s="13" t="s">
        <v>108</v>
      </c>
      <c r="C379" s="14" t="s">
        <v>43</v>
      </c>
      <c r="D379" s="13" t="s">
        <v>34</v>
      </c>
      <c r="E379" s="13" t="s">
        <v>34</v>
      </c>
      <c r="F379" s="13" t="s">
        <v>3562</v>
      </c>
      <c r="G379" s="13" t="s">
        <v>3563</v>
      </c>
      <c r="H379" s="13" t="s">
        <v>3564</v>
      </c>
      <c r="I379" s="13" t="str">
        <f t="shared" si="36"/>
        <v>07-2024</v>
      </c>
      <c r="J379" s="13" t="str">
        <f t="shared" si="37"/>
        <v>2024</v>
      </c>
      <c r="K379" s="227" t="s">
        <v>2474</v>
      </c>
      <c r="L379" s="13" t="s">
        <v>3754</v>
      </c>
      <c r="M379" s="13" t="s">
        <v>3755</v>
      </c>
      <c r="N379" s="13" t="s">
        <v>35</v>
      </c>
      <c r="O379" s="13" t="s">
        <v>36</v>
      </c>
      <c r="P379" s="13" t="s">
        <v>44</v>
      </c>
      <c r="Q379" s="13" t="s">
        <v>56</v>
      </c>
      <c r="R379" s="13" t="s">
        <v>45</v>
      </c>
      <c r="S379" s="13" t="s">
        <v>39</v>
      </c>
      <c r="T379" s="15">
        <v>1</v>
      </c>
      <c r="U379" s="228" t="s">
        <v>3784</v>
      </c>
      <c r="V379" s="13" t="s">
        <v>3758</v>
      </c>
      <c r="W379" s="16" t="s">
        <v>3757</v>
      </c>
      <c r="X379" s="17">
        <v>461.21</v>
      </c>
      <c r="Y379" s="18">
        <v>461.21</v>
      </c>
      <c r="Z379" s="18">
        <v>0</v>
      </c>
      <c r="AA379" s="18">
        <v>0</v>
      </c>
      <c r="AB379" s="18">
        <v>0</v>
      </c>
      <c r="AC379" s="18">
        <v>73.790000000000006</v>
      </c>
      <c r="AD379" s="18">
        <v>0</v>
      </c>
      <c r="AE379" s="18">
        <v>0</v>
      </c>
      <c r="AF379" s="18">
        <v>0</v>
      </c>
      <c r="AG379" s="18">
        <v>0</v>
      </c>
      <c r="AH379" s="18">
        <v>0</v>
      </c>
      <c r="AI379" s="18">
        <v>535</v>
      </c>
    </row>
    <row r="380" spans="1:36" x14ac:dyDescent="0.2">
      <c r="A380" s="13" t="s">
        <v>3565</v>
      </c>
      <c r="B380" s="13" t="s">
        <v>108</v>
      </c>
      <c r="C380" s="14" t="s">
        <v>43</v>
      </c>
      <c r="D380" s="13" t="s">
        <v>100</v>
      </c>
      <c r="E380" s="13" t="s">
        <v>3566</v>
      </c>
      <c r="F380" s="13" t="s">
        <v>3567</v>
      </c>
      <c r="G380" s="13" t="s">
        <v>3568</v>
      </c>
      <c r="H380" s="13" t="s">
        <v>3569</v>
      </c>
      <c r="I380" s="13" t="str">
        <f t="shared" si="36"/>
        <v>07-2024</v>
      </c>
      <c r="J380" s="13" t="str">
        <f t="shared" si="37"/>
        <v>2024</v>
      </c>
      <c r="K380" s="227" t="s">
        <v>2474</v>
      </c>
      <c r="L380" s="13" t="s">
        <v>101</v>
      </c>
      <c r="M380" s="13" t="s">
        <v>123</v>
      </c>
      <c r="N380" s="13" t="s">
        <v>35</v>
      </c>
      <c r="O380" s="13" t="s">
        <v>36</v>
      </c>
      <c r="P380" s="13" t="s">
        <v>44</v>
      </c>
      <c r="Q380" s="13" t="s">
        <v>56</v>
      </c>
      <c r="R380" s="13" t="s">
        <v>45</v>
      </c>
      <c r="S380" s="13" t="s">
        <v>39</v>
      </c>
      <c r="T380" s="15">
        <v>1</v>
      </c>
      <c r="U380" s="228" t="s">
        <v>3785</v>
      </c>
      <c r="V380" s="13" t="s">
        <v>3759</v>
      </c>
      <c r="W380" s="16" t="s">
        <v>3760</v>
      </c>
      <c r="X380" s="17">
        <v>6032.76</v>
      </c>
      <c r="Y380" s="18">
        <v>6032.76</v>
      </c>
      <c r="Z380" s="18">
        <v>0</v>
      </c>
      <c r="AA380" s="18">
        <v>0</v>
      </c>
      <c r="AB380" s="18">
        <v>0</v>
      </c>
      <c r="AC380" s="18">
        <v>965.24</v>
      </c>
      <c r="AD380" s="18">
        <v>0</v>
      </c>
      <c r="AE380" s="18">
        <v>0</v>
      </c>
      <c r="AF380" s="18">
        <v>0</v>
      </c>
      <c r="AG380" s="18">
        <v>0</v>
      </c>
      <c r="AH380" s="18">
        <v>0</v>
      </c>
      <c r="AI380" s="18">
        <v>6998</v>
      </c>
    </row>
    <row r="381" spans="1:36" x14ac:dyDescent="0.2">
      <c r="A381" s="13" t="s">
        <v>3570</v>
      </c>
      <c r="B381" s="13" t="s">
        <v>108</v>
      </c>
      <c r="C381" s="14" t="s">
        <v>43</v>
      </c>
      <c r="D381" s="13" t="s">
        <v>3571</v>
      </c>
      <c r="E381" s="13" t="s">
        <v>3572</v>
      </c>
      <c r="F381" s="13" t="s">
        <v>3573</v>
      </c>
      <c r="G381" s="13" t="s">
        <v>3574</v>
      </c>
      <c r="H381" s="13" t="s">
        <v>3575</v>
      </c>
      <c r="I381" s="13" t="str">
        <f t="shared" si="36"/>
        <v>07-2024</v>
      </c>
      <c r="J381" s="13" t="str">
        <f t="shared" si="37"/>
        <v>2024</v>
      </c>
      <c r="K381" s="227" t="s">
        <v>2474</v>
      </c>
      <c r="L381" s="13" t="s">
        <v>3761</v>
      </c>
      <c r="M381" s="13" t="s">
        <v>3762</v>
      </c>
      <c r="N381" s="13" t="s">
        <v>35</v>
      </c>
      <c r="O381" s="13" t="s">
        <v>36</v>
      </c>
      <c r="P381" s="13" t="s">
        <v>44</v>
      </c>
      <c r="Q381" s="13" t="s">
        <v>46</v>
      </c>
      <c r="R381" s="13" t="s">
        <v>45</v>
      </c>
      <c r="S381" s="13" t="s">
        <v>39</v>
      </c>
      <c r="T381" s="15">
        <v>1</v>
      </c>
      <c r="U381" s="228" t="s">
        <v>3785</v>
      </c>
      <c r="V381" s="13" t="s">
        <v>3763</v>
      </c>
      <c r="W381" s="16" t="s">
        <v>3764</v>
      </c>
      <c r="X381" s="17">
        <v>3271.98</v>
      </c>
      <c r="Y381" s="18">
        <v>2944.39</v>
      </c>
      <c r="Z381" s="18">
        <v>0</v>
      </c>
      <c r="AA381" s="18">
        <v>0</v>
      </c>
      <c r="AB381" s="18">
        <v>0</v>
      </c>
      <c r="AC381" s="18">
        <v>471.1</v>
      </c>
      <c r="AD381" s="18">
        <v>0</v>
      </c>
      <c r="AE381" s="18">
        <v>0</v>
      </c>
      <c r="AF381" s="18">
        <v>0</v>
      </c>
      <c r="AG381" s="18">
        <v>0</v>
      </c>
      <c r="AH381" s="18">
        <v>0</v>
      </c>
      <c r="AI381" s="18">
        <v>3415.49</v>
      </c>
    </row>
    <row r="382" spans="1:36" x14ac:dyDescent="0.2">
      <c r="A382" s="13" t="s">
        <v>3576</v>
      </c>
      <c r="B382" s="13" t="s">
        <v>108</v>
      </c>
      <c r="C382" s="14" t="s">
        <v>43</v>
      </c>
      <c r="D382" s="13" t="s">
        <v>464</v>
      </c>
      <c r="E382" s="13" t="s">
        <v>3577</v>
      </c>
      <c r="F382" s="13" t="s">
        <v>3578</v>
      </c>
      <c r="G382" s="13" t="s">
        <v>3579</v>
      </c>
      <c r="H382" s="13" t="s">
        <v>3580</v>
      </c>
      <c r="I382" s="13" t="str">
        <f t="shared" si="36"/>
        <v>07-2024</v>
      </c>
      <c r="J382" s="13" t="str">
        <f t="shared" si="37"/>
        <v>2024</v>
      </c>
      <c r="K382" s="227" t="s">
        <v>2474</v>
      </c>
      <c r="L382" s="13" t="s">
        <v>116</v>
      </c>
      <c r="M382" s="13" t="s">
        <v>125</v>
      </c>
      <c r="N382" s="13" t="s">
        <v>35</v>
      </c>
      <c r="O382" s="13" t="s">
        <v>36</v>
      </c>
      <c r="P382" s="13" t="s">
        <v>51</v>
      </c>
      <c r="Q382" s="13" t="s">
        <v>52</v>
      </c>
      <c r="R382" s="13" t="s">
        <v>45</v>
      </c>
      <c r="S382" s="13" t="s">
        <v>39</v>
      </c>
      <c r="T382" s="15">
        <v>1</v>
      </c>
      <c r="U382" s="228" t="s">
        <v>3785</v>
      </c>
      <c r="V382" s="13" t="s">
        <v>117</v>
      </c>
      <c r="W382" s="16" t="s">
        <v>118</v>
      </c>
      <c r="X382" s="17">
        <v>585.76</v>
      </c>
      <c r="Y382" s="18">
        <v>516.37</v>
      </c>
      <c r="Z382" s="18">
        <v>0</v>
      </c>
      <c r="AA382" s="18">
        <v>0</v>
      </c>
      <c r="AB382" s="18">
        <v>0</v>
      </c>
      <c r="AC382" s="18">
        <v>82.62</v>
      </c>
      <c r="AD382" s="18">
        <v>0</v>
      </c>
      <c r="AE382" s="18">
        <v>0</v>
      </c>
      <c r="AF382" s="18">
        <v>0</v>
      </c>
      <c r="AG382" s="18">
        <v>0</v>
      </c>
      <c r="AH382" s="18">
        <v>0</v>
      </c>
      <c r="AI382" s="18">
        <v>598.99</v>
      </c>
    </row>
    <row r="383" spans="1:36" x14ac:dyDescent="0.2">
      <c r="A383" s="13" t="s">
        <v>3581</v>
      </c>
      <c r="B383" s="13" t="s">
        <v>108</v>
      </c>
      <c r="C383" s="14" t="s">
        <v>43</v>
      </c>
      <c r="D383" s="13" t="s">
        <v>86</v>
      </c>
      <c r="E383" s="13" t="s">
        <v>3582</v>
      </c>
      <c r="F383" s="13" t="s">
        <v>3583</v>
      </c>
      <c r="G383" s="13" t="s">
        <v>3584</v>
      </c>
      <c r="H383" s="13" t="s">
        <v>3585</v>
      </c>
      <c r="I383" s="13" t="str">
        <f t="shared" si="36"/>
        <v>07-2024</v>
      </c>
      <c r="J383" s="13" t="str">
        <f t="shared" si="37"/>
        <v>2024</v>
      </c>
      <c r="K383" s="227" t="s">
        <v>2475</v>
      </c>
      <c r="L383" s="13" t="s">
        <v>1553</v>
      </c>
      <c r="M383" s="13" t="s">
        <v>1554</v>
      </c>
      <c r="N383" s="13" t="s">
        <v>35</v>
      </c>
      <c r="O383" s="13" t="s">
        <v>36</v>
      </c>
      <c r="P383" s="13" t="s">
        <v>44</v>
      </c>
      <c r="Q383" s="13" t="s">
        <v>58</v>
      </c>
      <c r="R383" s="13" t="s">
        <v>61</v>
      </c>
      <c r="S383" s="13" t="s">
        <v>39</v>
      </c>
      <c r="T383" s="15">
        <v>1</v>
      </c>
      <c r="U383" s="228" t="s">
        <v>3784</v>
      </c>
      <c r="V383" s="13" t="s">
        <v>3765</v>
      </c>
      <c r="W383" s="16" t="s">
        <v>3766</v>
      </c>
      <c r="X383" s="17">
        <v>534.48</v>
      </c>
      <c r="Y383" s="18">
        <v>534.48</v>
      </c>
      <c r="Z383" s="18">
        <v>0</v>
      </c>
      <c r="AA383" s="18">
        <v>0</v>
      </c>
      <c r="AB383" s="18">
        <v>0</v>
      </c>
      <c r="AC383" s="18">
        <v>85.52</v>
      </c>
      <c r="AD383" s="18">
        <v>0</v>
      </c>
      <c r="AE383" s="18">
        <v>0</v>
      </c>
      <c r="AF383" s="18">
        <v>0</v>
      </c>
      <c r="AG383" s="18">
        <v>0</v>
      </c>
      <c r="AH383" s="18">
        <v>0</v>
      </c>
      <c r="AI383" s="18">
        <v>620</v>
      </c>
    </row>
    <row r="384" spans="1:36" x14ac:dyDescent="0.2">
      <c r="A384" s="13" t="s">
        <v>3586</v>
      </c>
      <c r="B384" s="13" t="s">
        <v>108</v>
      </c>
      <c r="C384" s="14" t="s">
        <v>43</v>
      </c>
      <c r="D384" s="13" t="s">
        <v>34</v>
      </c>
      <c r="E384" s="13" t="s">
        <v>3587</v>
      </c>
      <c r="F384" s="13" t="s">
        <v>3587</v>
      </c>
      <c r="G384" s="13" t="s">
        <v>3588</v>
      </c>
      <c r="H384" s="13" t="s">
        <v>3589</v>
      </c>
      <c r="I384" s="13" t="str">
        <f t="shared" si="36"/>
        <v>07-2024</v>
      </c>
      <c r="J384" s="13" t="str">
        <f t="shared" si="37"/>
        <v>2024</v>
      </c>
      <c r="K384" s="227" t="s">
        <v>2474</v>
      </c>
      <c r="L384" s="13" t="s">
        <v>3767</v>
      </c>
      <c r="M384" s="13" t="s">
        <v>3768</v>
      </c>
      <c r="N384" s="13" t="s">
        <v>35</v>
      </c>
      <c r="O384" s="13" t="s">
        <v>36</v>
      </c>
      <c r="P384" s="13" t="s">
        <v>44</v>
      </c>
      <c r="Q384" s="13" t="s">
        <v>46</v>
      </c>
      <c r="R384" s="13" t="s">
        <v>45</v>
      </c>
      <c r="S384" s="13" t="s">
        <v>39</v>
      </c>
      <c r="T384" s="15">
        <v>1</v>
      </c>
      <c r="U384" s="228" t="s">
        <v>3785</v>
      </c>
      <c r="V384" s="13" t="s">
        <v>3769</v>
      </c>
      <c r="W384" s="16" t="s">
        <v>3770</v>
      </c>
      <c r="X384" s="17">
        <v>1292.24</v>
      </c>
      <c r="Y384" s="18">
        <v>1292.24</v>
      </c>
      <c r="Z384" s="18">
        <v>0</v>
      </c>
      <c r="AA384" s="18">
        <v>0</v>
      </c>
      <c r="AB384" s="18">
        <v>0</v>
      </c>
      <c r="AC384" s="18">
        <v>206.76</v>
      </c>
      <c r="AD384" s="18">
        <v>0</v>
      </c>
      <c r="AE384" s="18">
        <v>0</v>
      </c>
      <c r="AF384" s="18">
        <v>0</v>
      </c>
      <c r="AG384" s="18">
        <v>0</v>
      </c>
      <c r="AH384" s="18">
        <v>0</v>
      </c>
      <c r="AI384" s="18">
        <v>1499</v>
      </c>
    </row>
    <row r="385" spans="1:35" x14ac:dyDescent="0.2">
      <c r="A385" s="13" t="s">
        <v>3590</v>
      </c>
      <c r="B385" s="13" t="s">
        <v>108</v>
      </c>
      <c r="C385" s="14" t="s">
        <v>761</v>
      </c>
      <c r="D385" s="13" t="s">
        <v>129</v>
      </c>
      <c r="E385" s="13" t="s">
        <v>3591</v>
      </c>
      <c r="F385" s="13" t="s">
        <v>3592</v>
      </c>
      <c r="G385" s="13" t="s">
        <v>3593</v>
      </c>
      <c r="H385" s="13" t="s">
        <v>3594</v>
      </c>
      <c r="I385" s="13" t="str">
        <f t="shared" si="36"/>
        <v>07-2024</v>
      </c>
      <c r="J385" s="13" t="str">
        <f t="shared" si="37"/>
        <v>2024</v>
      </c>
      <c r="K385" s="227" t="s">
        <v>2474</v>
      </c>
      <c r="L385" s="13" t="s">
        <v>91</v>
      </c>
      <c r="M385" s="13" t="s">
        <v>130</v>
      </c>
      <c r="N385" s="13" t="s">
        <v>35</v>
      </c>
      <c r="O385" s="13" t="s">
        <v>36</v>
      </c>
      <c r="P385" s="13" t="s">
        <v>34</v>
      </c>
      <c r="Q385" s="13" t="s">
        <v>34</v>
      </c>
      <c r="R385" s="13" t="s">
        <v>766</v>
      </c>
      <c r="S385" s="13" t="s">
        <v>767</v>
      </c>
      <c r="T385" s="15">
        <v>0</v>
      </c>
      <c r="U385" s="228" t="s">
        <v>3785</v>
      </c>
      <c r="V385" s="13" t="s">
        <v>768</v>
      </c>
      <c r="W385" s="16" t="s">
        <v>769</v>
      </c>
      <c r="X385" s="17">
        <v>0</v>
      </c>
      <c r="Y385" s="18">
        <v>0</v>
      </c>
      <c r="Z385" s="18">
        <v>0</v>
      </c>
      <c r="AA385" s="18">
        <v>0</v>
      </c>
      <c r="AB385" s="18">
        <v>0</v>
      </c>
      <c r="AC385" s="18">
        <v>0</v>
      </c>
      <c r="AD385" s="18">
        <v>0</v>
      </c>
      <c r="AE385" s="18">
        <v>0</v>
      </c>
      <c r="AF385" s="18">
        <v>0</v>
      </c>
      <c r="AG385" s="18">
        <v>0</v>
      </c>
      <c r="AH385" s="18">
        <v>0</v>
      </c>
      <c r="AI385" s="18">
        <v>0</v>
      </c>
    </row>
    <row r="386" spans="1:35" x14ac:dyDescent="0.2">
      <c r="A386" s="13" t="s">
        <v>3595</v>
      </c>
      <c r="B386" s="13" t="s">
        <v>108</v>
      </c>
      <c r="C386" s="14" t="s">
        <v>761</v>
      </c>
      <c r="D386" s="13" t="s">
        <v>129</v>
      </c>
      <c r="E386" s="13" t="s">
        <v>3596</v>
      </c>
      <c r="F386" s="13" t="s">
        <v>3597</v>
      </c>
      <c r="G386" s="13" t="s">
        <v>3598</v>
      </c>
      <c r="H386" s="13" t="s">
        <v>3599</v>
      </c>
      <c r="I386" s="13" t="str">
        <f t="shared" si="36"/>
        <v>07-2024</v>
      </c>
      <c r="J386" s="13" t="str">
        <f t="shared" si="37"/>
        <v>2024</v>
      </c>
      <c r="K386" s="227" t="s">
        <v>2474</v>
      </c>
      <c r="L386" s="13" t="s">
        <v>91</v>
      </c>
      <c r="M386" s="13" t="s">
        <v>130</v>
      </c>
      <c r="N386" s="13" t="s">
        <v>35</v>
      </c>
      <c r="O386" s="13" t="s">
        <v>36</v>
      </c>
      <c r="P386" s="13" t="s">
        <v>34</v>
      </c>
      <c r="Q386" s="13" t="s">
        <v>34</v>
      </c>
      <c r="R386" s="13" t="s">
        <v>766</v>
      </c>
      <c r="S386" s="13" t="s">
        <v>767</v>
      </c>
      <c r="T386" s="15">
        <v>0</v>
      </c>
      <c r="U386" s="228" t="s">
        <v>3785</v>
      </c>
      <c r="V386" s="13" t="s">
        <v>768</v>
      </c>
      <c r="W386" s="16" t="s">
        <v>769</v>
      </c>
      <c r="X386" s="17">
        <v>0</v>
      </c>
      <c r="Y386" s="18">
        <v>0</v>
      </c>
      <c r="Z386" s="18">
        <v>0</v>
      </c>
      <c r="AA386" s="18">
        <v>0</v>
      </c>
      <c r="AB386" s="18">
        <v>0</v>
      </c>
      <c r="AC386" s="18">
        <v>0</v>
      </c>
      <c r="AD386" s="18">
        <v>0</v>
      </c>
      <c r="AE386" s="18">
        <v>0</v>
      </c>
      <c r="AF386" s="18">
        <v>0</v>
      </c>
      <c r="AG386" s="18">
        <v>0</v>
      </c>
      <c r="AH386" s="18">
        <v>0</v>
      </c>
      <c r="AI386" s="18">
        <v>0</v>
      </c>
    </row>
    <row r="387" spans="1:35" x14ac:dyDescent="0.2">
      <c r="A387" s="13" t="s">
        <v>3600</v>
      </c>
      <c r="B387" s="13" t="s">
        <v>108</v>
      </c>
      <c r="C387" s="14" t="s">
        <v>761</v>
      </c>
      <c r="D387" s="13" t="s">
        <v>34</v>
      </c>
      <c r="E387" s="13" t="s">
        <v>34</v>
      </c>
      <c r="F387" s="13" t="s">
        <v>3601</v>
      </c>
      <c r="G387" s="13" t="s">
        <v>3602</v>
      </c>
      <c r="H387" s="13" t="s">
        <v>3603</v>
      </c>
      <c r="I387" s="13" t="str">
        <f t="shared" si="36"/>
        <v>07-2024</v>
      </c>
      <c r="J387" s="13" t="str">
        <f t="shared" si="37"/>
        <v>2024</v>
      </c>
      <c r="K387" s="227" t="s">
        <v>2474</v>
      </c>
      <c r="L387" s="13" t="s">
        <v>116</v>
      </c>
      <c r="M387" s="13" t="s">
        <v>125</v>
      </c>
      <c r="N387" s="13" t="s">
        <v>35</v>
      </c>
      <c r="O387" s="13" t="s">
        <v>36</v>
      </c>
      <c r="P387" s="13" t="s">
        <v>34</v>
      </c>
      <c r="Q387" s="13" t="s">
        <v>34</v>
      </c>
      <c r="R387" s="13" t="s">
        <v>766</v>
      </c>
      <c r="S387" s="13" t="s">
        <v>767</v>
      </c>
      <c r="T387" s="15">
        <v>0</v>
      </c>
      <c r="U387" s="228" t="s">
        <v>3785</v>
      </c>
      <c r="V387" s="13" t="s">
        <v>768</v>
      </c>
      <c r="W387" s="16" t="s">
        <v>769</v>
      </c>
      <c r="X387" s="17">
        <v>0</v>
      </c>
      <c r="Y387" s="18">
        <v>0</v>
      </c>
      <c r="Z387" s="18">
        <v>0</v>
      </c>
      <c r="AA387" s="18">
        <v>0</v>
      </c>
      <c r="AB387" s="18">
        <v>0</v>
      </c>
      <c r="AC387" s="18">
        <v>0</v>
      </c>
      <c r="AD387" s="18">
        <v>0</v>
      </c>
      <c r="AE387" s="18">
        <v>0</v>
      </c>
      <c r="AF387" s="18">
        <v>0</v>
      </c>
      <c r="AG387" s="18">
        <v>0</v>
      </c>
      <c r="AH387" s="18">
        <v>0</v>
      </c>
      <c r="AI387" s="18">
        <v>0</v>
      </c>
    </row>
    <row r="388" spans="1:35" x14ac:dyDescent="0.2">
      <c r="A388" s="13" t="s">
        <v>3775</v>
      </c>
      <c r="B388" s="13" t="s">
        <v>38</v>
      </c>
      <c r="C388" s="14" t="s">
        <v>43</v>
      </c>
      <c r="D388" s="13" t="s">
        <v>38</v>
      </c>
      <c r="E388" s="13" t="s">
        <v>38</v>
      </c>
      <c r="F388" s="19" t="s">
        <v>3771</v>
      </c>
      <c r="G388" s="13" t="s">
        <v>38</v>
      </c>
      <c r="H388" s="20">
        <v>45483</v>
      </c>
      <c r="I388" s="13" t="str">
        <f>TEXT(MONTH(H388),"00")&amp;"-"&amp;YEAR(H388)</f>
        <v>07-2024</v>
      </c>
      <c r="J388" s="19">
        <f>YEAR(H388)</f>
        <v>2024</v>
      </c>
      <c r="K388" s="227" t="s">
        <v>2474</v>
      </c>
      <c r="L388" s="13" t="s">
        <v>469</v>
      </c>
      <c r="M388" s="13" t="s">
        <v>470</v>
      </c>
      <c r="N388" s="13" t="s">
        <v>35</v>
      </c>
      <c r="O388" s="13" t="s">
        <v>36</v>
      </c>
      <c r="P388" s="13" t="s">
        <v>38</v>
      </c>
      <c r="Q388" s="19" t="s">
        <v>46</v>
      </c>
      <c r="R388" s="13" t="s">
        <v>38</v>
      </c>
      <c r="S388" s="13" t="s">
        <v>39</v>
      </c>
      <c r="T388" s="15">
        <v>1</v>
      </c>
      <c r="U388" s="228" t="s">
        <v>3785</v>
      </c>
      <c r="V388" s="19" t="s">
        <v>3779</v>
      </c>
      <c r="W388" s="16">
        <v>214.66</v>
      </c>
      <c r="X388" s="17">
        <f>ROUND(W388*T388,2)</f>
        <v>214.66</v>
      </c>
      <c r="Y388" s="18">
        <f>X388</f>
        <v>214.66</v>
      </c>
      <c r="Z388" s="18">
        <v>0</v>
      </c>
      <c r="AA388" s="18">
        <v>0</v>
      </c>
      <c r="AB388" s="18">
        <v>0</v>
      </c>
      <c r="AC388" s="18">
        <v>34.340000000000003</v>
      </c>
      <c r="AD388" s="18">
        <v>0</v>
      </c>
      <c r="AE388" s="18">
        <v>0</v>
      </c>
      <c r="AF388" s="18">
        <v>0</v>
      </c>
      <c r="AG388" s="18">
        <v>0</v>
      </c>
      <c r="AH388" s="18">
        <v>0</v>
      </c>
      <c r="AI388" s="18">
        <f>Y388-AA388+AB388+AC388+AD388-AE388-AF388+AG388-AH388</f>
        <v>249</v>
      </c>
    </row>
    <row r="389" spans="1:35" x14ac:dyDescent="0.2">
      <c r="A389" s="13" t="s">
        <v>3776</v>
      </c>
      <c r="B389" s="13" t="s">
        <v>38</v>
      </c>
      <c r="C389" s="14" t="s">
        <v>43</v>
      </c>
      <c r="D389" s="13" t="s">
        <v>38</v>
      </c>
      <c r="E389" s="13" t="s">
        <v>38</v>
      </c>
      <c r="F389" s="19" t="s">
        <v>3772</v>
      </c>
      <c r="G389" s="13" t="s">
        <v>38</v>
      </c>
      <c r="H389" s="20">
        <v>45499</v>
      </c>
      <c r="I389" s="13" t="str">
        <f>TEXT(MONTH(H389),"00")&amp;"-"&amp;YEAR(H389)</f>
        <v>07-2024</v>
      </c>
      <c r="J389" s="19">
        <f>YEAR(H389)</f>
        <v>2024</v>
      </c>
      <c r="K389" s="227" t="s">
        <v>2474</v>
      </c>
      <c r="L389" s="13" t="s">
        <v>473</v>
      </c>
      <c r="M389" s="13" t="s">
        <v>474</v>
      </c>
      <c r="N389" s="13" t="s">
        <v>35</v>
      </c>
      <c r="O389" s="13" t="s">
        <v>36</v>
      </c>
      <c r="P389" s="13" t="s">
        <v>38</v>
      </c>
      <c r="Q389" s="19" t="s">
        <v>56</v>
      </c>
      <c r="R389" s="13" t="s">
        <v>38</v>
      </c>
      <c r="S389" s="13" t="s">
        <v>39</v>
      </c>
      <c r="T389" s="15">
        <v>1</v>
      </c>
      <c r="U389" s="228" t="s">
        <v>3784</v>
      </c>
      <c r="V389" s="19" t="s">
        <v>479</v>
      </c>
      <c r="W389" s="16">
        <v>2338.17</v>
      </c>
      <c r="X389" s="17">
        <f>ROUND(W389*T389,2)</f>
        <v>2338.17</v>
      </c>
      <c r="Y389" s="18">
        <f>ROUND(X389/1.16,2)</f>
        <v>2015.66</v>
      </c>
      <c r="Z389" s="18">
        <v>0</v>
      </c>
      <c r="AA389" s="18">
        <v>0</v>
      </c>
      <c r="AB389" s="18">
        <v>0</v>
      </c>
      <c r="AC389" s="18">
        <f>X389-Y389</f>
        <v>322.51</v>
      </c>
      <c r="AD389" s="18">
        <v>0</v>
      </c>
      <c r="AE389" s="18">
        <v>0</v>
      </c>
      <c r="AF389" s="18">
        <v>0</v>
      </c>
      <c r="AG389" s="18">
        <v>0</v>
      </c>
      <c r="AH389" s="18">
        <v>0</v>
      </c>
      <c r="AI389" s="18">
        <f>Y389-AA389+AB389+AC389+AD389-AE389-AF389+AG389-AH389</f>
        <v>2338.17</v>
      </c>
    </row>
    <row r="390" spans="1:35" x14ac:dyDescent="0.2">
      <c r="A390" s="13" t="s">
        <v>3777</v>
      </c>
      <c r="B390" s="13" t="s">
        <v>38</v>
      </c>
      <c r="C390" s="14" t="s">
        <v>43</v>
      </c>
      <c r="D390" s="13" t="s">
        <v>38</v>
      </c>
      <c r="E390" s="13" t="s">
        <v>38</v>
      </c>
      <c r="F390" s="19" t="s">
        <v>3773</v>
      </c>
      <c r="G390" s="13" t="s">
        <v>38</v>
      </c>
      <c r="H390" s="20">
        <v>45495</v>
      </c>
      <c r="I390" s="13" t="str">
        <f>TEXT(MONTH(H390),"00")&amp;"-"&amp;YEAR(H390)</f>
        <v>07-2024</v>
      </c>
      <c r="J390" s="19">
        <f>YEAR(H390)</f>
        <v>2024</v>
      </c>
      <c r="K390" s="227" t="s">
        <v>2474</v>
      </c>
      <c r="L390" s="13" t="s">
        <v>473</v>
      </c>
      <c r="M390" s="13" t="s">
        <v>474</v>
      </c>
      <c r="N390" s="13" t="s">
        <v>35</v>
      </c>
      <c r="O390" s="13" t="s">
        <v>36</v>
      </c>
      <c r="P390" s="13" t="s">
        <v>38</v>
      </c>
      <c r="Q390" s="19" t="s">
        <v>56</v>
      </c>
      <c r="R390" s="13" t="s">
        <v>38</v>
      </c>
      <c r="S390" s="13" t="s">
        <v>39</v>
      </c>
      <c r="T390" s="15">
        <v>1</v>
      </c>
      <c r="U390" s="228" t="s">
        <v>3784</v>
      </c>
      <c r="V390" s="19" t="s">
        <v>2173</v>
      </c>
      <c r="W390" s="16">
        <v>300</v>
      </c>
      <c r="X390" s="17">
        <f>ROUND(W390*T390,2)</f>
        <v>300</v>
      </c>
      <c r="Y390" s="18">
        <f>ROUND(X390/1.16,2)</f>
        <v>258.62</v>
      </c>
      <c r="Z390" s="18">
        <v>0</v>
      </c>
      <c r="AA390" s="18">
        <v>0</v>
      </c>
      <c r="AB390" s="18">
        <v>0</v>
      </c>
      <c r="AC390" s="18">
        <f>X390-Y390</f>
        <v>41.379999999999995</v>
      </c>
      <c r="AD390" s="18">
        <v>0</v>
      </c>
      <c r="AE390" s="18">
        <v>0</v>
      </c>
      <c r="AF390" s="18">
        <v>0</v>
      </c>
      <c r="AG390" s="18">
        <v>0</v>
      </c>
      <c r="AH390" s="18">
        <v>0</v>
      </c>
      <c r="AI390" s="18">
        <f>Y390-AA390+AB390+AC390+AD390-AE390-AF390+AG390-AH390</f>
        <v>300</v>
      </c>
    </row>
    <row r="391" spans="1:35" x14ac:dyDescent="0.2">
      <c r="A391" s="13" t="s">
        <v>3778</v>
      </c>
      <c r="B391" s="13" t="s">
        <v>38</v>
      </c>
      <c r="C391" s="14" t="s">
        <v>43</v>
      </c>
      <c r="D391" s="13" t="s">
        <v>38</v>
      </c>
      <c r="E391" s="13" t="s">
        <v>38</v>
      </c>
      <c r="F391" s="19" t="s">
        <v>3774</v>
      </c>
      <c r="G391" s="13" t="s">
        <v>38</v>
      </c>
      <c r="H391" s="20">
        <v>45486</v>
      </c>
      <c r="I391" s="13" t="str">
        <f>TEXT(MONTH(H391),"00")&amp;"-"&amp;YEAR(H391)</f>
        <v>07-2024</v>
      </c>
      <c r="J391" s="19">
        <f>YEAR(H391)</f>
        <v>2024</v>
      </c>
      <c r="K391" s="227" t="s">
        <v>2474</v>
      </c>
      <c r="L391" s="13" t="s">
        <v>475</v>
      </c>
      <c r="M391" s="13" t="s">
        <v>5468</v>
      </c>
      <c r="N391" s="13" t="s">
        <v>35</v>
      </c>
      <c r="O391" s="13" t="s">
        <v>36</v>
      </c>
      <c r="P391" s="13" t="s">
        <v>38</v>
      </c>
      <c r="Q391" s="19" t="s">
        <v>56</v>
      </c>
      <c r="R391" s="13" t="s">
        <v>38</v>
      </c>
      <c r="S391" s="13" t="s">
        <v>1190</v>
      </c>
      <c r="T391" s="15">
        <v>17.819199999999999</v>
      </c>
      <c r="U391" s="228" t="s">
        <v>3785</v>
      </c>
      <c r="V391" s="19" t="s">
        <v>480</v>
      </c>
      <c r="W391" s="16">
        <v>15.99</v>
      </c>
      <c r="X391" s="17">
        <f>ROUND(W391*T391,2)</f>
        <v>284.93</v>
      </c>
      <c r="Y391" s="18">
        <f>X391</f>
        <v>284.93</v>
      </c>
      <c r="Z391" s="18">
        <v>0</v>
      </c>
      <c r="AA391" s="18">
        <v>0</v>
      </c>
      <c r="AB391" s="18">
        <v>0</v>
      </c>
      <c r="AC391" s="18">
        <f>ROUND(Y391*0.16,2)</f>
        <v>45.59</v>
      </c>
      <c r="AD391" s="18">
        <v>0</v>
      </c>
      <c r="AE391" s="18">
        <v>0</v>
      </c>
      <c r="AF391" s="18">
        <v>0</v>
      </c>
      <c r="AG391" s="18">
        <v>0</v>
      </c>
      <c r="AH391" s="18">
        <v>0</v>
      </c>
      <c r="AI391" s="18">
        <f>Y391-AA391+AB391+AC391+AD391-AE391-AF391+AG391-AH391</f>
        <v>330.52</v>
      </c>
    </row>
    <row r="392" spans="1:35" x14ac:dyDescent="0.2">
      <c r="A392" s="13" t="s">
        <v>3866</v>
      </c>
      <c r="B392" s="13" t="s">
        <v>108</v>
      </c>
      <c r="C392" s="14" t="s">
        <v>43</v>
      </c>
      <c r="D392" s="13" t="s">
        <v>60</v>
      </c>
      <c r="E392" s="13" t="s">
        <v>3867</v>
      </c>
      <c r="F392" s="13" t="s">
        <v>3868</v>
      </c>
      <c r="G392" s="13" t="s">
        <v>3869</v>
      </c>
      <c r="H392" s="13" t="s">
        <v>3870</v>
      </c>
      <c r="I392" s="13" t="str">
        <f t="shared" ref="I392:I423" si="38">MID(H392,6,2)&amp;"-"&amp;LEFT(H392,4)</f>
        <v>08-2024</v>
      </c>
      <c r="J392" s="13" t="str">
        <f t="shared" ref="J392:J423" si="39">LEFT(H392,4)</f>
        <v>2024</v>
      </c>
      <c r="K392" s="227" t="s">
        <v>2474</v>
      </c>
      <c r="L392" s="13" t="s">
        <v>57</v>
      </c>
      <c r="M392" s="13" t="s">
        <v>135</v>
      </c>
      <c r="N392" s="13" t="s">
        <v>35</v>
      </c>
      <c r="O392" s="13" t="s">
        <v>36</v>
      </c>
      <c r="P392" s="13" t="s">
        <v>44</v>
      </c>
      <c r="Q392" s="13" t="s">
        <v>37</v>
      </c>
      <c r="R392" s="13" t="s">
        <v>45</v>
      </c>
      <c r="S392" s="13" t="s">
        <v>39</v>
      </c>
      <c r="T392" s="15">
        <v>1</v>
      </c>
      <c r="U392" s="228" t="s">
        <v>3785</v>
      </c>
      <c r="V392" s="13" t="s">
        <v>4146</v>
      </c>
      <c r="W392" s="16" t="s">
        <v>4147</v>
      </c>
      <c r="X392" s="17">
        <v>459</v>
      </c>
      <c r="Y392" s="18">
        <v>229.5</v>
      </c>
      <c r="Z392" s="18">
        <v>0</v>
      </c>
      <c r="AA392" s="18">
        <v>0</v>
      </c>
      <c r="AB392" s="18">
        <v>0</v>
      </c>
      <c r="AC392" s="18">
        <v>36.72</v>
      </c>
      <c r="AD392" s="18">
        <v>0</v>
      </c>
      <c r="AE392" s="18">
        <v>0</v>
      </c>
      <c r="AF392" s="18">
        <v>0</v>
      </c>
      <c r="AG392" s="18">
        <v>0</v>
      </c>
      <c r="AH392" s="18">
        <v>0</v>
      </c>
      <c r="AI392" s="18">
        <v>266.22000000000003</v>
      </c>
    </row>
    <row r="393" spans="1:35" x14ac:dyDescent="0.2">
      <c r="A393" s="13" t="s">
        <v>3871</v>
      </c>
      <c r="B393" s="13" t="s">
        <v>108</v>
      </c>
      <c r="C393" s="14" t="s">
        <v>43</v>
      </c>
      <c r="D393" s="13" t="s">
        <v>3872</v>
      </c>
      <c r="E393" s="13" t="s">
        <v>48</v>
      </c>
      <c r="F393" s="13" t="s">
        <v>3873</v>
      </c>
      <c r="G393" s="13" t="s">
        <v>3874</v>
      </c>
      <c r="H393" s="13" t="s">
        <v>3875</v>
      </c>
      <c r="I393" s="13" t="str">
        <f t="shared" si="38"/>
        <v>08-2024</v>
      </c>
      <c r="J393" s="13" t="str">
        <f t="shared" si="39"/>
        <v>2024</v>
      </c>
      <c r="K393" s="227" t="s">
        <v>2474</v>
      </c>
      <c r="L393" s="13" t="s">
        <v>49</v>
      </c>
      <c r="M393" s="13" t="s">
        <v>124</v>
      </c>
      <c r="N393" s="13" t="s">
        <v>35</v>
      </c>
      <c r="O393" s="13" t="s">
        <v>36</v>
      </c>
      <c r="P393" s="13" t="s">
        <v>44</v>
      </c>
      <c r="Q393" s="13" t="s">
        <v>37</v>
      </c>
      <c r="R393" s="13" t="s">
        <v>45</v>
      </c>
      <c r="S393" s="13" t="s">
        <v>39</v>
      </c>
      <c r="T393" s="15">
        <v>1</v>
      </c>
      <c r="U393" s="228" t="s">
        <v>3785</v>
      </c>
      <c r="V393" s="13" t="s">
        <v>84</v>
      </c>
      <c r="W393" s="16" t="s">
        <v>4148</v>
      </c>
      <c r="X393" s="17">
        <v>216.55</v>
      </c>
      <c r="Y393" s="18">
        <v>216.55</v>
      </c>
      <c r="Z393" s="18">
        <v>0</v>
      </c>
      <c r="AA393" s="18">
        <v>0</v>
      </c>
      <c r="AB393" s="18">
        <v>0</v>
      </c>
      <c r="AC393" s="18">
        <v>34.65</v>
      </c>
      <c r="AD393" s="18">
        <v>0</v>
      </c>
      <c r="AE393" s="18">
        <v>0</v>
      </c>
      <c r="AF393" s="18">
        <v>0</v>
      </c>
      <c r="AG393" s="18">
        <v>0</v>
      </c>
      <c r="AH393" s="18">
        <v>0</v>
      </c>
      <c r="AI393" s="18">
        <v>251.20000000000002</v>
      </c>
    </row>
    <row r="394" spans="1:35" x14ac:dyDescent="0.2">
      <c r="A394" s="13" t="s">
        <v>3876</v>
      </c>
      <c r="B394" s="13" t="s">
        <v>108</v>
      </c>
      <c r="C394" s="14" t="s">
        <v>43</v>
      </c>
      <c r="D394" s="13" t="s">
        <v>86</v>
      </c>
      <c r="E394" s="13" t="s">
        <v>3877</v>
      </c>
      <c r="F394" s="13" t="s">
        <v>3878</v>
      </c>
      <c r="G394" s="13" t="s">
        <v>3879</v>
      </c>
      <c r="H394" s="13" t="s">
        <v>3880</v>
      </c>
      <c r="I394" s="13" t="str">
        <f t="shared" si="38"/>
        <v>08-2024</v>
      </c>
      <c r="J394" s="13" t="str">
        <f t="shared" si="39"/>
        <v>2024</v>
      </c>
      <c r="K394" s="227" t="s">
        <v>2474</v>
      </c>
      <c r="L394" s="13" t="s">
        <v>4149</v>
      </c>
      <c r="M394" s="13" t="s">
        <v>4150</v>
      </c>
      <c r="N394" s="13" t="s">
        <v>35</v>
      </c>
      <c r="O394" s="13" t="s">
        <v>36</v>
      </c>
      <c r="P394" s="13" t="s">
        <v>44</v>
      </c>
      <c r="Q394" s="13" t="s">
        <v>56</v>
      </c>
      <c r="R394" s="13" t="s">
        <v>45</v>
      </c>
      <c r="S394" s="13" t="s">
        <v>39</v>
      </c>
      <c r="T394" s="15">
        <v>1</v>
      </c>
      <c r="U394" s="228" t="s">
        <v>3785</v>
      </c>
      <c r="V394" s="13" t="s">
        <v>4151</v>
      </c>
      <c r="W394" s="16" t="s">
        <v>4152</v>
      </c>
      <c r="X394" s="17">
        <v>238.79</v>
      </c>
      <c r="Y394" s="18">
        <v>238.79</v>
      </c>
      <c r="Z394" s="18">
        <v>0</v>
      </c>
      <c r="AA394" s="18">
        <v>0</v>
      </c>
      <c r="AB394" s="18">
        <v>0</v>
      </c>
      <c r="AC394" s="18">
        <v>38.21</v>
      </c>
      <c r="AD394" s="18">
        <v>0</v>
      </c>
      <c r="AE394" s="18">
        <v>0</v>
      </c>
      <c r="AF394" s="18">
        <v>0</v>
      </c>
      <c r="AG394" s="18">
        <v>0</v>
      </c>
      <c r="AH394" s="18">
        <v>0</v>
      </c>
      <c r="AI394" s="18">
        <v>277</v>
      </c>
    </row>
    <row r="395" spans="1:35" x14ac:dyDescent="0.2">
      <c r="A395" s="13" t="s">
        <v>3881</v>
      </c>
      <c r="B395" s="13" t="s">
        <v>108</v>
      </c>
      <c r="C395" s="14" t="s">
        <v>43</v>
      </c>
      <c r="D395" s="13" t="s">
        <v>86</v>
      </c>
      <c r="E395" s="13" t="s">
        <v>3882</v>
      </c>
      <c r="F395" s="13" t="s">
        <v>3883</v>
      </c>
      <c r="G395" s="13" t="s">
        <v>3884</v>
      </c>
      <c r="H395" s="13" t="s">
        <v>3885</v>
      </c>
      <c r="I395" s="13" t="str">
        <f t="shared" si="38"/>
        <v>08-2024</v>
      </c>
      <c r="J395" s="13" t="str">
        <f t="shared" si="39"/>
        <v>2024</v>
      </c>
      <c r="K395" s="227" t="s">
        <v>2475</v>
      </c>
      <c r="L395" s="13" t="s">
        <v>4153</v>
      </c>
      <c r="M395" s="13" t="s">
        <v>4154</v>
      </c>
      <c r="N395" s="13" t="s">
        <v>35</v>
      </c>
      <c r="O395" s="13" t="s">
        <v>36</v>
      </c>
      <c r="P395" s="13" t="s">
        <v>44</v>
      </c>
      <c r="Q395" s="13" t="s">
        <v>58</v>
      </c>
      <c r="R395" s="13" t="s">
        <v>45</v>
      </c>
      <c r="S395" s="13" t="s">
        <v>39</v>
      </c>
      <c r="T395" s="15">
        <v>1</v>
      </c>
      <c r="U395" s="228" t="s">
        <v>3784</v>
      </c>
      <c r="V395" s="13" t="s">
        <v>4155</v>
      </c>
      <c r="W395" s="16" t="s">
        <v>4156</v>
      </c>
      <c r="X395" s="17">
        <v>3442.25</v>
      </c>
      <c r="Y395" s="18">
        <v>3442.25</v>
      </c>
      <c r="Z395" s="18">
        <v>0</v>
      </c>
      <c r="AA395" s="18">
        <v>0</v>
      </c>
      <c r="AB395" s="18">
        <v>0</v>
      </c>
      <c r="AC395" s="18">
        <v>550.75</v>
      </c>
      <c r="AD395" s="18">
        <v>0</v>
      </c>
      <c r="AE395" s="18">
        <v>0</v>
      </c>
      <c r="AF395" s="18">
        <v>0</v>
      </c>
      <c r="AG395" s="18">
        <v>0</v>
      </c>
      <c r="AH395" s="18">
        <v>0</v>
      </c>
      <c r="AI395" s="18">
        <v>3993</v>
      </c>
    </row>
    <row r="396" spans="1:35" x14ac:dyDescent="0.2">
      <c r="A396" s="13" t="s">
        <v>3886</v>
      </c>
      <c r="B396" s="13" t="s">
        <v>108</v>
      </c>
      <c r="C396" s="14" t="s">
        <v>43</v>
      </c>
      <c r="D396" s="13" t="s">
        <v>83</v>
      </c>
      <c r="E396" s="13" t="s">
        <v>3887</v>
      </c>
      <c r="F396" s="13" t="s">
        <v>3888</v>
      </c>
      <c r="G396" s="13" t="s">
        <v>3889</v>
      </c>
      <c r="H396" s="13" t="s">
        <v>3890</v>
      </c>
      <c r="I396" s="13" t="str">
        <f t="shared" si="38"/>
        <v>08-2024</v>
      </c>
      <c r="J396" s="13" t="str">
        <f t="shared" si="39"/>
        <v>2024</v>
      </c>
      <c r="K396" s="227" t="s">
        <v>2474</v>
      </c>
      <c r="L396" s="13" t="s">
        <v>1628</v>
      </c>
      <c r="M396" s="13" t="s">
        <v>1629</v>
      </c>
      <c r="N396" s="13" t="s">
        <v>35</v>
      </c>
      <c r="O396" s="13" t="s">
        <v>36</v>
      </c>
      <c r="P396" s="13" t="s">
        <v>44</v>
      </c>
      <c r="Q396" s="13" t="s">
        <v>56</v>
      </c>
      <c r="R396" s="13" t="s">
        <v>45</v>
      </c>
      <c r="S396" s="13" t="s">
        <v>39</v>
      </c>
      <c r="T396" s="15">
        <v>1</v>
      </c>
      <c r="U396" s="228" t="s">
        <v>3785</v>
      </c>
      <c r="V396" s="13" t="s">
        <v>4157</v>
      </c>
      <c r="W396" s="16" t="s">
        <v>1830</v>
      </c>
      <c r="X396" s="17">
        <v>304.31</v>
      </c>
      <c r="Y396" s="18">
        <v>304.31</v>
      </c>
      <c r="Z396" s="18">
        <v>0</v>
      </c>
      <c r="AA396" s="18">
        <v>0</v>
      </c>
      <c r="AB396" s="18">
        <v>0</v>
      </c>
      <c r="AC396" s="18">
        <v>48.69</v>
      </c>
      <c r="AD396" s="18">
        <v>0</v>
      </c>
      <c r="AE396" s="18">
        <v>0</v>
      </c>
      <c r="AF396" s="18">
        <v>0</v>
      </c>
      <c r="AG396" s="18">
        <v>0</v>
      </c>
      <c r="AH396" s="18">
        <v>0</v>
      </c>
      <c r="AI396" s="18">
        <v>353</v>
      </c>
    </row>
    <row r="397" spans="1:35" x14ac:dyDescent="0.2">
      <c r="A397" s="13" t="s">
        <v>3891</v>
      </c>
      <c r="B397" s="13" t="s">
        <v>108</v>
      </c>
      <c r="C397" s="14" t="s">
        <v>43</v>
      </c>
      <c r="D397" s="13" t="s">
        <v>538</v>
      </c>
      <c r="E397" s="13" t="s">
        <v>34</v>
      </c>
      <c r="F397" s="13" t="s">
        <v>538</v>
      </c>
      <c r="G397" s="13" t="s">
        <v>3892</v>
      </c>
      <c r="H397" s="13" t="s">
        <v>3893</v>
      </c>
      <c r="I397" s="13" t="str">
        <f t="shared" si="38"/>
        <v>08-2024</v>
      </c>
      <c r="J397" s="13" t="str">
        <f t="shared" si="39"/>
        <v>2024</v>
      </c>
      <c r="K397" s="227" t="s">
        <v>2474</v>
      </c>
      <c r="L397" s="13" t="s">
        <v>136</v>
      </c>
      <c r="M397" s="13" t="s">
        <v>137</v>
      </c>
      <c r="N397" s="13" t="s">
        <v>35</v>
      </c>
      <c r="O397" s="13" t="s">
        <v>36</v>
      </c>
      <c r="P397" s="13" t="s">
        <v>44</v>
      </c>
      <c r="Q397" s="13" t="s">
        <v>56</v>
      </c>
      <c r="R397" s="13" t="s">
        <v>45</v>
      </c>
      <c r="S397" s="13" t="s">
        <v>39</v>
      </c>
      <c r="T397" s="15">
        <v>1</v>
      </c>
      <c r="U397" s="228" t="s">
        <v>3785</v>
      </c>
      <c r="V397" s="13" t="s">
        <v>4158</v>
      </c>
      <c r="W397" s="16" t="s">
        <v>4159</v>
      </c>
      <c r="X397" s="17">
        <v>321</v>
      </c>
      <c r="Y397" s="18">
        <v>0</v>
      </c>
      <c r="Z397" s="18">
        <v>0</v>
      </c>
      <c r="AA397" s="18">
        <v>0</v>
      </c>
      <c r="AB397" s="74">
        <v>288</v>
      </c>
      <c r="AC397" s="18">
        <v>0</v>
      </c>
      <c r="AD397" s="18">
        <v>0</v>
      </c>
      <c r="AE397" s="18">
        <v>0</v>
      </c>
      <c r="AF397" s="18">
        <v>0</v>
      </c>
      <c r="AG397" s="18">
        <v>0</v>
      </c>
      <c r="AH397" s="18">
        <v>0</v>
      </c>
      <c r="AI397" s="18">
        <v>288</v>
      </c>
    </row>
    <row r="398" spans="1:35" x14ac:dyDescent="0.2">
      <c r="A398" s="13" t="s">
        <v>3894</v>
      </c>
      <c r="B398" s="13" t="s">
        <v>108</v>
      </c>
      <c r="C398" s="14" t="s">
        <v>43</v>
      </c>
      <c r="D398" s="13" t="s">
        <v>129</v>
      </c>
      <c r="E398" s="13" t="s">
        <v>3895</v>
      </c>
      <c r="F398" s="13" t="s">
        <v>3896</v>
      </c>
      <c r="G398" s="13" t="s">
        <v>3897</v>
      </c>
      <c r="H398" s="13" t="s">
        <v>3898</v>
      </c>
      <c r="I398" s="13" t="str">
        <f t="shared" si="38"/>
        <v>08-2024</v>
      </c>
      <c r="J398" s="13" t="str">
        <f t="shared" si="39"/>
        <v>2024</v>
      </c>
      <c r="K398" s="227" t="s">
        <v>2474</v>
      </c>
      <c r="L398" s="13" t="s">
        <v>91</v>
      </c>
      <c r="M398" s="13" t="s">
        <v>130</v>
      </c>
      <c r="N398" s="13" t="s">
        <v>35</v>
      </c>
      <c r="O398" s="13" t="s">
        <v>36</v>
      </c>
      <c r="P398" s="13" t="s">
        <v>44</v>
      </c>
      <c r="Q398" s="13" t="s">
        <v>46</v>
      </c>
      <c r="R398" s="13" t="s">
        <v>45</v>
      </c>
      <c r="S398" s="13" t="s">
        <v>39</v>
      </c>
      <c r="T398" s="15">
        <v>1</v>
      </c>
      <c r="U398" s="228" t="s">
        <v>3785</v>
      </c>
      <c r="V398" s="13" t="s">
        <v>131</v>
      </c>
      <c r="W398" s="16" t="s">
        <v>185</v>
      </c>
      <c r="X398" s="17">
        <v>116.38</v>
      </c>
      <c r="Y398" s="18">
        <v>116.38</v>
      </c>
      <c r="Z398" s="18">
        <v>0</v>
      </c>
      <c r="AA398" s="18">
        <v>0</v>
      </c>
      <c r="AB398" s="18">
        <v>0</v>
      </c>
      <c r="AC398" s="18">
        <v>18.62</v>
      </c>
      <c r="AD398" s="18">
        <v>0</v>
      </c>
      <c r="AE398" s="18">
        <v>0</v>
      </c>
      <c r="AF398" s="18">
        <v>0</v>
      </c>
      <c r="AG398" s="18">
        <v>0</v>
      </c>
      <c r="AH398" s="18">
        <v>0</v>
      </c>
      <c r="AI398" s="18">
        <v>135</v>
      </c>
    </row>
    <row r="399" spans="1:35" x14ac:dyDescent="0.2">
      <c r="A399" s="13" t="s">
        <v>3899</v>
      </c>
      <c r="B399" s="13" t="s">
        <v>108</v>
      </c>
      <c r="C399" s="14" t="s">
        <v>43</v>
      </c>
      <c r="D399" s="13" t="s">
        <v>129</v>
      </c>
      <c r="E399" s="13" t="s">
        <v>3900</v>
      </c>
      <c r="F399" s="13" t="s">
        <v>3901</v>
      </c>
      <c r="G399" s="13" t="s">
        <v>3902</v>
      </c>
      <c r="H399" s="13" t="s">
        <v>3903</v>
      </c>
      <c r="I399" s="13" t="str">
        <f t="shared" si="38"/>
        <v>08-2024</v>
      </c>
      <c r="J399" s="13" t="str">
        <f t="shared" si="39"/>
        <v>2024</v>
      </c>
      <c r="K399" s="227" t="s">
        <v>2474</v>
      </c>
      <c r="L399" s="13" t="s">
        <v>91</v>
      </c>
      <c r="M399" s="13" t="s">
        <v>130</v>
      </c>
      <c r="N399" s="13" t="s">
        <v>35</v>
      </c>
      <c r="O399" s="13" t="s">
        <v>36</v>
      </c>
      <c r="P399" s="13" t="s">
        <v>44</v>
      </c>
      <c r="Q399" s="13" t="s">
        <v>46</v>
      </c>
      <c r="R399" s="13" t="s">
        <v>45</v>
      </c>
      <c r="S399" s="13" t="s">
        <v>39</v>
      </c>
      <c r="T399" s="15">
        <v>1</v>
      </c>
      <c r="U399" s="228" t="s">
        <v>3785</v>
      </c>
      <c r="V399" s="13" t="s">
        <v>131</v>
      </c>
      <c r="W399" s="16" t="s">
        <v>4160</v>
      </c>
      <c r="X399" s="17">
        <v>279.31</v>
      </c>
      <c r="Y399" s="18">
        <v>279.31</v>
      </c>
      <c r="Z399" s="18">
        <v>0</v>
      </c>
      <c r="AA399" s="18">
        <v>0</v>
      </c>
      <c r="AB399" s="18">
        <v>0</v>
      </c>
      <c r="AC399" s="18">
        <v>44.69</v>
      </c>
      <c r="AD399" s="18">
        <v>0</v>
      </c>
      <c r="AE399" s="18">
        <v>0</v>
      </c>
      <c r="AF399" s="18">
        <v>0</v>
      </c>
      <c r="AG399" s="18">
        <v>0</v>
      </c>
      <c r="AH399" s="18">
        <v>0</v>
      </c>
      <c r="AI399" s="18">
        <v>324</v>
      </c>
    </row>
    <row r="400" spans="1:35" x14ac:dyDescent="0.2">
      <c r="A400" s="13" t="s">
        <v>3904</v>
      </c>
      <c r="B400" s="13" t="s">
        <v>108</v>
      </c>
      <c r="C400" s="14" t="s">
        <v>43</v>
      </c>
      <c r="D400" s="13" t="s">
        <v>129</v>
      </c>
      <c r="E400" s="13" t="s">
        <v>3905</v>
      </c>
      <c r="F400" s="13" t="s">
        <v>3906</v>
      </c>
      <c r="G400" s="13" t="s">
        <v>3907</v>
      </c>
      <c r="H400" s="13" t="s">
        <v>3908</v>
      </c>
      <c r="I400" s="13" t="str">
        <f t="shared" si="38"/>
        <v>08-2024</v>
      </c>
      <c r="J400" s="13" t="str">
        <f t="shared" si="39"/>
        <v>2024</v>
      </c>
      <c r="K400" s="227" t="s">
        <v>2474</v>
      </c>
      <c r="L400" s="13" t="s">
        <v>91</v>
      </c>
      <c r="M400" s="13" t="s">
        <v>130</v>
      </c>
      <c r="N400" s="13" t="s">
        <v>35</v>
      </c>
      <c r="O400" s="13" t="s">
        <v>36</v>
      </c>
      <c r="P400" s="13" t="s">
        <v>44</v>
      </c>
      <c r="Q400" s="13" t="s">
        <v>46</v>
      </c>
      <c r="R400" s="13" t="s">
        <v>45</v>
      </c>
      <c r="S400" s="13" t="s">
        <v>39</v>
      </c>
      <c r="T400" s="15">
        <v>1</v>
      </c>
      <c r="U400" s="228" t="s">
        <v>3785</v>
      </c>
      <c r="V400" s="13" t="s">
        <v>131</v>
      </c>
      <c r="W400" s="16" t="s">
        <v>185</v>
      </c>
      <c r="X400" s="17">
        <v>116.38</v>
      </c>
      <c r="Y400" s="18">
        <v>116.38</v>
      </c>
      <c r="Z400" s="18">
        <v>0</v>
      </c>
      <c r="AA400" s="18">
        <v>0</v>
      </c>
      <c r="AB400" s="18">
        <v>0</v>
      </c>
      <c r="AC400" s="18">
        <v>18.62</v>
      </c>
      <c r="AD400" s="18">
        <v>0</v>
      </c>
      <c r="AE400" s="18">
        <v>0</v>
      </c>
      <c r="AF400" s="18">
        <v>0</v>
      </c>
      <c r="AG400" s="18">
        <v>0</v>
      </c>
      <c r="AH400" s="18">
        <v>0</v>
      </c>
      <c r="AI400" s="18">
        <v>135</v>
      </c>
    </row>
    <row r="401" spans="1:36" x14ac:dyDescent="0.2">
      <c r="A401" s="13" t="s">
        <v>3909</v>
      </c>
      <c r="B401" s="13" t="s">
        <v>108</v>
      </c>
      <c r="C401" s="14" t="s">
        <v>43</v>
      </c>
      <c r="D401" s="13" t="s">
        <v>129</v>
      </c>
      <c r="E401" s="13" t="s">
        <v>3910</v>
      </c>
      <c r="F401" s="13" t="s">
        <v>3911</v>
      </c>
      <c r="G401" s="13" t="s">
        <v>3912</v>
      </c>
      <c r="H401" s="13" t="s">
        <v>3913</v>
      </c>
      <c r="I401" s="13" t="str">
        <f t="shared" si="38"/>
        <v>08-2024</v>
      </c>
      <c r="J401" s="13" t="str">
        <f t="shared" si="39"/>
        <v>2024</v>
      </c>
      <c r="K401" s="227" t="s">
        <v>2475</v>
      </c>
      <c r="L401" s="13" t="s">
        <v>91</v>
      </c>
      <c r="M401" s="13" t="s">
        <v>130</v>
      </c>
      <c r="N401" s="13" t="s">
        <v>35</v>
      </c>
      <c r="O401" s="13" t="s">
        <v>36</v>
      </c>
      <c r="P401" s="13" t="s">
        <v>51</v>
      </c>
      <c r="Q401" s="13" t="s">
        <v>52</v>
      </c>
      <c r="R401" s="13" t="s">
        <v>45</v>
      </c>
      <c r="S401" s="13" t="s">
        <v>39</v>
      </c>
      <c r="T401" s="15">
        <v>1</v>
      </c>
      <c r="U401" s="228" t="s">
        <v>3785</v>
      </c>
      <c r="V401" s="13" t="s">
        <v>4161</v>
      </c>
      <c r="W401" s="16" t="s">
        <v>4162</v>
      </c>
      <c r="X401" s="17">
        <v>1120.48</v>
      </c>
      <c r="Y401" s="18">
        <v>1120.48</v>
      </c>
      <c r="Z401" s="18">
        <v>0</v>
      </c>
      <c r="AA401" s="18">
        <v>0</v>
      </c>
      <c r="AB401" s="18">
        <v>0</v>
      </c>
      <c r="AC401" s="18">
        <v>179.28</v>
      </c>
      <c r="AD401" s="18">
        <v>0</v>
      </c>
      <c r="AE401" s="18">
        <v>0</v>
      </c>
      <c r="AF401" s="18">
        <v>0</v>
      </c>
      <c r="AG401" s="18">
        <v>0</v>
      </c>
      <c r="AH401" s="18">
        <v>0</v>
      </c>
      <c r="AI401" s="18">
        <v>1299.76</v>
      </c>
    </row>
    <row r="402" spans="1:36" x14ac:dyDescent="0.2">
      <c r="A402" s="13" t="s">
        <v>3914</v>
      </c>
      <c r="B402" s="13" t="s">
        <v>108</v>
      </c>
      <c r="C402" s="14" t="s">
        <v>43</v>
      </c>
      <c r="D402" s="13" t="s">
        <v>129</v>
      </c>
      <c r="E402" s="13" t="s">
        <v>3915</v>
      </c>
      <c r="F402" s="13" t="s">
        <v>3916</v>
      </c>
      <c r="G402" s="13" t="s">
        <v>3917</v>
      </c>
      <c r="H402" s="13" t="s">
        <v>3918</v>
      </c>
      <c r="I402" s="13" t="str">
        <f t="shared" si="38"/>
        <v>08-2024</v>
      </c>
      <c r="J402" s="13" t="str">
        <f t="shared" si="39"/>
        <v>2024</v>
      </c>
      <c r="K402" s="227" t="s">
        <v>2475</v>
      </c>
      <c r="L402" s="13" t="s">
        <v>91</v>
      </c>
      <c r="M402" s="13" t="s">
        <v>130</v>
      </c>
      <c r="N402" s="13" t="s">
        <v>35</v>
      </c>
      <c r="O402" s="13" t="s">
        <v>36</v>
      </c>
      <c r="P402" s="13" t="s">
        <v>51</v>
      </c>
      <c r="Q402" s="13" t="s">
        <v>52</v>
      </c>
      <c r="R402" s="13" t="s">
        <v>45</v>
      </c>
      <c r="S402" s="13" t="s">
        <v>39</v>
      </c>
      <c r="T402" s="15">
        <v>1</v>
      </c>
      <c r="U402" s="228" t="s">
        <v>3785</v>
      </c>
      <c r="V402" s="13" t="s">
        <v>4163</v>
      </c>
      <c r="W402" s="16" t="s">
        <v>4164</v>
      </c>
      <c r="X402" s="17">
        <v>8003.45</v>
      </c>
      <c r="Y402" s="18">
        <v>6002.59</v>
      </c>
      <c r="Z402" s="18">
        <v>0</v>
      </c>
      <c r="AA402" s="18">
        <v>0</v>
      </c>
      <c r="AB402" s="18">
        <v>0</v>
      </c>
      <c r="AC402" s="18">
        <v>960.41</v>
      </c>
      <c r="AD402" s="18">
        <v>0</v>
      </c>
      <c r="AE402" s="18">
        <v>0</v>
      </c>
      <c r="AF402" s="18">
        <v>0</v>
      </c>
      <c r="AG402" s="18">
        <v>0</v>
      </c>
      <c r="AH402" s="18">
        <v>0</v>
      </c>
      <c r="AI402" s="18">
        <v>6963</v>
      </c>
    </row>
    <row r="403" spans="1:36" x14ac:dyDescent="0.2">
      <c r="A403" s="13" t="s">
        <v>3919</v>
      </c>
      <c r="B403" s="13" t="s">
        <v>108</v>
      </c>
      <c r="C403" s="14" t="s">
        <v>43</v>
      </c>
      <c r="D403" s="13" t="s">
        <v>129</v>
      </c>
      <c r="E403" s="13" t="s">
        <v>3920</v>
      </c>
      <c r="F403" s="13" t="s">
        <v>3921</v>
      </c>
      <c r="G403" s="13" t="s">
        <v>3922</v>
      </c>
      <c r="H403" s="13" t="s">
        <v>3923</v>
      </c>
      <c r="I403" s="13" t="str">
        <f t="shared" si="38"/>
        <v>08-2024</v>
      </c>
      <c r="J403" s="13" t="str">
        <f t="shared" si="39"/>
        <v>2024</v>
      </c>
      <c r="K403" s="227" t="s">
        <v>2474</v>
      </c>
      <c r="L403" s="13" t="s">
        <v>91</v>
      </c>
      <c r="M403" s="13" t="s">
        <v>130</v>
      </c>
      <c r="N403" s="13" t="s">
        <v>35</v>
      </c>
      <c r="O403" s="13" t="s">
        <v>36</v>
      </c>
      <c r="P403" s="13" t="s">
        <v>44</v>
      </c>
      <c r="Q403" s="13" t="s">
        <v>58</v>
      </c>
      <c r="R403" s="13" t="s">
        <v>45</v>
      </c>
      <c r="S403" s="13" t="s">
        <v>39</v>
      </c>
      <c r="T403" s="15">
        <v>1</v>
      </c>
      <c r="U403" s="228" t="s">
        <v>3785</v>
      </c>
      <c r="V403" s="13" t="s">
        <v>4165</v>
      </c>
      <c r="W403" s="16" t="s">
        <v>4166</v>
      </c>
      <c r="X403" s="17">
        <v>3188.79</v>
      </c>
      <c r="Y403" s="18">
        <v>2869.91</v>
      </c>
      <c r="Z403" s="18">
        <v>0</v>
      </c>
      <c r="AA403" s="18">
        <v>0</v>
      </c>
      <c r="AB403" s="18">
        <v>0</v>
      </c>
      <c r="AC403" s="18">
        <v>459.19</v>
      </c>
      <c r="AD403" s="18">
        <v>0</v>
      </c>
      <c r="AE403" s="18">
        <v>0</v>
      </c>
      <c r="AF403" s="18">
        <v>0</v>
      </c>
      <c r="AG403" s="18">
        <v>0</v>
      </c>
      <c r="AH403" s="18">
        <v>0</v>
      </c>
      <c r="AI403" s="18">
        <v>3329.1</v>
      </c>
    </row>
    <row r="404" spans="1:36" x14ac:dyDescent="0.2">
      <c r="A404" s="13" t="s">
        <v>3924</v>
      </c>
      <c r="B404" s="13" t="s">
        <v>108</v>
      </c>
      <c r="C404" s="14" t="s">
        <v>43</v>
      </c>
      <c r="D404" s="13" t="s">
        <v>3925</v>
      </c>
      <c r="E404" s="13" t="s">
        <v>3926</v>
      </c>
      <c r="F404" s="13" t="s">
        <v>3927</v>
      </c>
      <c r="G404" s="13" t="s">
        <v>3928</v>
      </c>
      <c r="H404" s="13" t="s">
        <v>3929</v>
      </c>
      <c r="I404" s="13" t="str">
        <f t="shared" si="38"/>
        <v>08-2024</v>
      </c>
      <c r="J404" s="13" t="str">
        <f t="shared" si="39"/>
        <v>2024</v>
      </c>
      <c r="K404" s="227" t="s">
        <v>2474</v>
      </c>
      <c r="L404" s="13" t="s">
        <v>4167</v>
      </c>
      <c r="M404" s="13" t="s">
        <v>4168</v>
      </c>
      <c r="N404" s="13" t="s">
        <v>35</v>
      </c>
      <c r="O404" s="13" t="s">
        <v>36</v>
      </c>
      <c r="P404" s="13" t="s">
        <v>44</v>
      </c>
      <c r="Q404" s="13" t="s">
        <v>56</v>
      </c>
      <c r="R404" s="13" t="s">
        <v>45</v>
      </c>
      <c r="S404" s="13" t="s">
        <v>39</v>
      </c>
      <c r="T404" s="15">
        <v>1</v>
      </c>
      <c r="U404" s="228" t="s">
        <v>3785</v>
      </c>
      <c r="V404" s="13" t="s">
        <v>4169</v>
      </c>
      <c r="W404" s="16" t="s">
        <v>4170</v>
      </c>
      <c r="X404" s="17">
        <v>189.63</v>
      </c>
      <c r="Y404" s="18">
        <v>189.63</v>
      </c>
      <c r="Z404" s="18">
        <v>0</v>
      </c>
      <c r="AA404" s="18">
        <v>0</v>
      </c>
      <c r="AB404" s="18">
        <v>0</v>
      </c>
      <c r="AC404" s="18">
        <v>30.34</v>
      </c>
      <c r="AD404" s="18">
        <v>0</v>
      </c>
      <c r="AE404" s="18">
        <v>0</v>
      </c>
      <c r="AF404" s="18">
        <v>0</v>
      </c>
      <c r="AG404" s="18">
        <v>0</v>
      </c>
      <c r="AH404" s="18">
        <v>0</v>
      </c>
      <c r="AI404" s="18">
        <v>219.97</v>
      </c>
    </row>
    <row r="405" spans="1:36" x14ac:dyDescent="0.2">
      <c r="A405" s="13" t="s">
        <v>3930</v>
      </c>
      <c r="B405" s="13" t="s">
        <v>108</v>
      </c>
      <c r="C405" s="14" t="s">
        <v>43</v>
      </c>
      <c r="D405" s="13" t="s">
        <v>347</v>
      </c>
      <c r="E405" s="13" t="s">
        <v>3931</v>
      </c>
      <c r="F405" s="13" t="s">
        <v>3932</v>
      </c>
      <c r="G405" s="13" t="s">
        <v>3933</v>
      </c>
      <c r="H405" s="13" t="s">
        <v>3934</v>
      </c>
      <c r="I405" s="13" t="str">
        <f t="shared" si="38"/>
        <v>08-2024</v>
      </c>
      <c r="J405" s="13" t="str">
        <f t="shared" si="39"/>
        <v>2024</v>
      </c>
      <c r="K405" s="227" t="s">
        <v>2474</v>
      </c>
      <c r="L405" s="13" t="s">
        <v>352</v>
      </c>
      <c r="M405" s="13" t="s">
        <v>353</v>
      </c>
      <c r="N405" s="13" t="s">
        <v>35</v>
      </c>
      <c r="O405" s="13" t="s">
        <v>36</v>
      </c>
      <c r="P405" s="13" t="s">
        <v>44</v>
      </c>
      <c r="Q405" s="13" t="s">
        <v>56</v>
      </c>
      <c r="R405" s="13" t="s">
        <v>45</v>
      </c>
      <c r="S405" s="13" t="s">
        <v>39</v>
      </c>
      <c r="T405" s="15">
        <v>1</v>
      </c>
      <c r="U405" s="228" t="s">
        <v>3785</v>
      </c>
      <c r="V405" s="13" t="s">
        <v>4171</v>
      </c>
      <c r="W405" s="16" t="s">
        <v>4172</v>
      </c>
      <c r="X405" s="17">
        <v>66</v>
      </c>
      <c r="Y405" s="18">
        <v>0</v>
      </c>
      <c r="Z405" s="18">
        <v>0</v>
      </c>
      <c r="AA405" s="18">
        <v>0</v>
      </c>
      <c r="AB405" s="74">
        <v>62.01</v>
      </c>
      <c r="AC405" s="18">
        <v>0</v>
      </c>
      <c r="AD405" s="18">
        <v>0</v>
      </c>
      <c r="AE405" s="18">
        <v>0</v>
      </c>
      <c r="AF405" s="18">
        <v>0</v>
      </c>
      <c r="AG405" s="18">
        <v>0</v>
      </c>
      <c r="AH405" s="18">
        <v>0</v>
      </c>
      <c r="AI405" s="18">
        <v>62.01</v>
      </c>
    </row>
    <row r="406" spans="1:36" x14ac:dyDescent="0.2">
      <c r="A406" s="13" t="s">
        <v>3935</v>
      </c>
      <c r="B406" s="13" t="s">
        <v>108</v>
      </c>
      <c r="C406" s="14" t="s">
        <v>43</v>
      </c>
      <c r="D406" s="13" t="s">
        <v>347</v>
      </c>
      <c r="E406" s="13" t="s">
        <v>3936</v>
      </c>
      <c r="F406" s="13" t="s">
        <v>3937</v>
      </c>
      <c r="G406" s="13" t="s">
        <v>3938</v>
      </c>
      <c r="H406" s="13" t="s">
        <v>3939</v>
      </c>
      <c r="I406" s="13" t="str">
        <f t="shared" si="38"/>
        <v>08-2024</v>
      </c>
      <c r="J406" s="13" t="str">
        <f t="shared" si="39"/>
        <v>2024</v>
      </c>
      <c r="K406" s="227" t="s">
        <v>2474</v>
      </c>
      <c r="L406" s="13" t="s">
        <v>352</v>
      </c>
      <c r="M406" s="13" t="s">
        <v>353</v>
      </c>
      <c r="N406" s="13" t="s">
        <v>35</v>
      </c>
      <c r="O406" s="13" t="s">
        <v>36</v>
      </c>
      <c r="P406" s="13" t="s">
        <v>44</v>
      </c>
      <c r="Q406" s="13" t="s">
        <v>58</v>
      </c>
      <c r="R406" s="13" t="s">
        <v>45</v>
      </c>
      <c r="S406" s="13" t="s">
        <v>39</v>
      </c>
      <c r="T406" s="15">
        <v>1</v>
      </c>
      <c r="U406" s="228" t="s">
        <v>3785</v>
      </c>
      <c r="V406" s="13" t="s">
        <v>4173</v>
      </c>
      <c r="W406" s="16" t="s">
        <v>4174</v>
      </c>
      <c r="X406" s="17">
        <v>65.52</v>
      </c>
      <c r="Y406" s="18">
        <v>65.52</v>
      </c>
      <c r="Z406" s="18">
        <v>0</v>
      </c>
      <c r="AA406" s="18">
        <v>0</v>
      </c>
      <c r="AB406" s="18">
        <v>0</v>
      </c>
      <c r="AC406" s="18">
        <v>10.48</v>
      </c>
      <c r="AD406" s="18">
        <v>0</v>
      </c>
      <c r="AE406" s="18">
        <v>0</v>
      </c>
      <c r="AF406" s="18">
        <v>0</v>
      </c>
      <c r="AG406" s="18">
        <v>0</v>
      </c>
      <c r="AH406" s="18">
        <v>0</v>
      </c>
      <c r="AI406" s="18">
        <v>76</v>
      </c>
    </row>
    <row r="407" spans="1:36" x14ac:dyDescent="0.2">
      <c r="A407" s="13" t="s">
        <v>3940</v>
      </c>
      <c r="B407" s="13" t="s">
        <v>108</v>
      </c>
      <c r="C407" s="14" t="s">
        <v>43</v>
      </c>
      <c r="D407" s="13" t="s">
        <v>347</v>
      </c>
      <c r="E407" s="13" t="s">
        <v>3941</v>
      </c>
      <c r="F407" s="13" t="s">
        <v>3942</v>
      </c>
      <c r="G407" s="13" t="s">
        <v>3943</v>
      </c>
      <c r="H407" s="13" t="s">
        <v>3944</v>
      </c>
      <c r="I407" s="13" t="str">
        <f t="shared" si="38"/>
        <v>08-2024</v>
      </c>
      <c r="J407" s="13" t="str">
        <f t="shared" si="39"/>
        <v>2024</v>
      </c>
      <c r="K407" s="227" t="s">
        <v>2474</v>
      </c>
      <c r="L407" s="13" t="s">
        <v>352</v>
      </c>
      <c r="M407" s="13" t="s">
        <v>353</v>
      </c>
      <c r="N407" s="13" t="s">
        <v>35</v>
      </c>
      <c r="O407" s="13" t="s">
        <v>36</v>
      </c>
      <c r="P407" s="13" t="s">
        <v>44</v>
      </c>
      <c r="Q407" s="13" t="s">
        <v>56</v>
      </c>
      <c r="R407" s="13" t="s">
        <v>45</v>
      </c>
      <c r="S407" s="13" t="s">
        <v>39</v>
      </c>
      <c r="T407" s="15">
        <v>1</v>
      </c>
      <c r="U407" s="228" t="s">
        <v>3785</v>
      </c>
      <c r="V407" s="13" t="s">
        <v>4175</v>
      </c>
      <c r="W407" s="16" t="s">
        <v>4176</v>
      </c>
      <c r="X407" s="17">
        <v>205</v>
      </c>
      <c r="Y407" s="18">
        <v>0</v>
      </c>
      <c r="Z407" s="18">
        <v>0</v>
      </c>
      <c r="AA407" s="18">
        <v>0</v>
      </c>
      <c r="AB407" s="74">
        <v>184.5</v>
      </c>
      <c r="AC407" s="18">
        <v>0</v>
      </c>
      <c r="AD407" s="18">
        <v>0</v>
      </c>
      <c r="AE407" s="18">
        <v>0</v>
      </c>
      <c r="AF407" s="18">
        <v>0</v>
      </c>
      <c r="AG407" s="18">
        <v>0</v>
      </c>
      <c r="AH407" s="18">
        <v>0</v>
      </c>
      <c r="AI407" s="18">
        <v>184.5</v>
      </c>
    </row>
    <row r="408" spans="1:36" x14ac:dyDescent="0.2">
      <c r="A408" s="13" t="s">
        <v>3945</v>
      </c>
      <c r="B408" s="13" t="s">
        <v>108</v>
      </c>
      <c r="C408" s="14" t="s">
        <v>43</v>
      </c>
      <c r="D408" s="13" t="s">
        <v>347</v>
      </c>
      <c r="E408" s="13" t="s">
        <v>3946</v>
      </c>
      <c r="F408" s="13" t="s">
        <v>3947</v>
      </c>
      <c r="G408" s="13" t="s">
        <v>3948</v>
      </c>
      <c r="H408" s="13" t="s">
        <v>3949</v>
      </c>
      <c r="I408" s="13" t="str">
        <f t="shared" si="38"/>
        <v>08-2024</v>
      </c>
      <c r="J408" s="13" t="str">
        <f t="shared" si="39"/>
        <v>2024</v>
      </c>
      <c r="K408" s="227" t="s">
        <v>2474</v>
      </c>
      <c r="L408" s="13" t="s">
        <v>352</v>
      </c>
      <c r="M408" s="13" t="s">
        <v>353</v>
      </c>
      <c r="N408" s="13" t="s">
        <v>35</v>
      </c>
      <c r="O408" s="13" t="s">
        <v>36</v>
      </c>
      <c r="P408" s="13" t="s">
        <v>44</v>
      </c>
      <c r="Q408" s="13" t="s">
        <v>56</v>
      </c>
      <c r="R408" s="13" t="s">
        <v>45</v>
      </c>
      <c r="S408" s="13" t="s">
        <v>39</v>
      </c>
      <c r="T408" s="15">
        <v>1</v>
      </c>
      <c r="U408" s="228" t="s">
        <v>3785</v>
      </c>
      <c r="V408" s="13" t="s">
        <v>4177</v>
      </c>
      <c r="W408" s="16" t="s">
        <v>4178</v>
      </c>
      <c r="X408" s="17">
        <v>87.97</v>
      </c>
      <c r="Y408" s="18">
        <v>18.97</v>
      </c>
      <c r="Z408" s="18">
        <v>0</v>
      </c>
      <c r="AA408" s="18">
        <v>0</v>
      </c>
      <c r="AB408" s="74">
        <v>69</v>
      </c>
      <c r="AC408" s="18">
        <v>3.04</v>
      </c>
      <c r="AD408" s="18">
        <v>0</v>
      </c>
      <c r="AE408" s="18">
        <v>0</v>
      </c>
      <c r="AF408" s="18">
        <v>0</v>
      </c>
      <c r="AG408" s="18">
        <v>0</v>
      </c>
      <c r="AH408" s="18">
        <v>0</v>
      </c>
      <c r="AI408" s="18">
        <v>91.01</v>
      </c>
    </row>
    <row r="409" spans="1:36" x14ac:dyDescent="0.2">
      <c r="A409" s="13" t="s">
        <v>3950</v>
      </c>
      <c r="B409" s="13" t="s">
        <v>108</v>
      </c>
      <c r="C409" s="14" t="s">
        <v>43</v>
      </c>
      <c r="D409" s="13" t="s">
        <v>60</v>
      </c>
      <c r="E409" s="13" t="s">
        <v>3951</v>
      </c>
      <c r="F409" s="13" t="s">
        <v>3952</v>
      </c>
      <c r="G409" s="13" t="s">
        <v>3953</v>
      </c>
      <c r="H409" s="13" t="s">
        <v>3954</v>
      </c>
      <c r="I409" s="13" t="str">
        <f t="shared" si="38"/>
        <v>08-2024</v>
      </c>
      <c r="J409" s="13" t="str">
        <f t="shared" si="39"/>
        <v>2024</v>
      </c>
      <c r="K409" s="227" t="s">
        <v>2475</v>
      </c>
      <c r="L409" s="13" t="s">
        <v>3646</v>
      </c>
      <c r="M409" s="13" t="s">
        <v>3647</v>
      </c>
      <c r="N409" s="13" t="s">
        <v>35</v>
      </c>
      <c r="O409" s="13" t="s">
        <v>36</v>
      </c>
      <c r="P409" s="13" t="s">
        <v>44</v>
      </c>
      <c r="Q409" s="13" t="s">
        <v>46</v>
      </c>
      <c r="R409" s="13" t="s">
        <v>45</v>
      </c>
      <c r="S409" s="13" t="s">
        <v>39</v>
      </c>
      <c r="T409" s="15">
        <v>1</v>
      </c>
      <c r="U409" s="228" t="s">
        <v>3784</v>
      </c>
      <c r="V409" s="13" t="s">
        <v>4179</v>
      </c>
      <c r="W409" s="16" t="s">
        <v>4180</v>
      </c>
      <c r="X409" s="17">
        <v>162.55000000000001</v>
      </c>
      <c r="Y409" s="18">
        <v>162.55000000000001</v>
      </c>
      <c r="Z409" s="18">
        <v>0</v>
      </c>
      <c r="AA409" s="18">
        <v>0</v>
      </c>
      <c r="AB409" s="18">
        <v>0</v>
      </c>
      <c r="AC409" s="18">
        <v>26.01</v>
      </c>
      <c r="AD409" s="18">
        <v>0</v>
      </c>
      <c r="AE409" s="18">
        <v>0</v>
      </c>
      <c r="AF409" s="18">
        <v>0</v>
      </c>
      <c r="AG409" s="18">
        <v>0</v>
      </c>
      <c r="AH409" s="18">
        <v>0</v>
      </c>
      <c r="AI409" s="18">
        <v>188.56</v>
      </c>
    </row>
    <row r="410" spans="1:36" x14ac:dyDescent="0.2">
      <c r="A410" s="13" t="s">
        <v>3955</v>
      </c>
      <c r="B410" s="13" t="s">
        <v>108</v>
      </c>
      <c r="C410" s="14" t="s">
        <v>43</v>
      </c>
      <c r="D410" s="13" t="s">
        <v>60</v>
      </c>
      <c r="E410" s="13" t="s">
        <v>3956</v>
      </c>
      <c r="F410" s="13" t="s">
        <v>3957</v>
      </c>
      <c r="G410" s="13" t="s">
        <v>3958</v>
      </c>
      <c r="H410" s="13" t="s">
        <v>3959</v>
      </c>
      <c r="I410" s="13" t="str">
        <f t="shared" si="38"/>
        <v>08-2024</v>
      </c>
      <c r="J410" s="13" t="str">
        <f t="shared" si="39"/>
        <v>2024</v>
      </c>
      <c r="K410" s="227" t="s">
        <v>2475</v>
      </c>
      <c r="L410" s="13" t="s">
        <v>3646</v>
      </c>
      <c r="M410" s="13" t="s">
        <v>3647</v>
      </c>
      <c r="N410" s="13" t="s">
        <v>35</v>
      </c>
      <c r="O410" s="13" t="s">
        <v>36</v>
      </c>
      <c r="P410" s="13" t="s">
        <v>44</v>
      </c>
      <c r="Q410" s="13" t="s">
        <v>58</v>
      </c>
      <c r="R410" s="13" t="s">
        <v>45</v>
      </c>
      <c r="S410" s="13" t="s">
        <v>39</v>
      </c>
      <c r="T410" s="15">
        <v>1</v>
      </c>
      <c r="U410" s="228" t="s">
        <v>3784</v>
      </c>
      <c r="V410" s="13" t="s">
        <v>4181</v>
      </c>
      <c r="W410" s="16" t="s">
        <v>4182</v>
      </c>
      <c r="X410" s="17">
        <v>90.99</v>
      </c>
      <c r="Y410" s="18">
        <v>90.99</v>
      </c>
      <c r="Z410" s="18">
        <v>0</v>
      </c>
      <c r="AA410" s="18">
        <v>0</v>
      </c>
      <c r="AB410" s="18">
        <v>0</v>
      </c>
      <c r="AC410" s="18">
        <v>14.56</v>
      </c>
      <c r="AD410" s="18">
        <v>0</v>
      </c>
      <c r="AE410" s="18">
        <v>0</v>
      </c>
      <c r="AF410" s="18">
        <v>0</v>
      </c>
      <c r="AG410" s="18">
        <v>0</v>
      </c>
      <c r="AH410" s="18">
        <v>0</v>
      </c>
      <c r="AI410" s="18">
        <v>105.55</v>
      </c>
    </row>
    <row r="411" spans="1:36" x14ac:dyDescent="0.2">
      <c r="A411" s="13" t="s">
        <v>3966</v>
      </c>
      <c r="B411" s="13" t="s">
        <v>108</v>
      </c>
      <c r="C411" s="14" t="s">
        <v>43</v>
      </c>
      <c r="D411" s="13" t="s">
        <v>86</v>
      </c>
      <c r="E411" s="13" t="s">
        <v>3967</v>
      </c>
      <c r="F411" s="13" t="s">
        <v>3968</v>
      </c>
      <c r="G411" s="13" t="s">
        <v>3969</v>
      </c>
      <c r="H411" s="13" t="s">
        <v>3970</v>
      </c>
      <c r="I411" s="13" t="str">
        <f t="shared" si="38"/>
        <v>08-2024</v>
      </c>
      <c r="J411" s="13" t="str">
        <f t="shared" si="39"/>
        <v>2024</v>
      </c>
      <c r="K411" s="227" t="s">
        <v>2475</v>
      </c>
      <c r="L411" s="13" t="s">
        <v>4184</v>
      </c>
      <c r="M411" s="13" t="s">
        <v>4185</v>
      </c>
      <c r="N411" s="13" t="s">
        <v>35</v>
      </c>
      <c r="O411" s="13" t="s">
        <v>36</v>
      </c>
      <c r="P411" s="13" t="s">
        <v>44</v>
      </c>
      <c r="Q411" s="13" t="s">
        <v>58</v>
      </c>
      <c r="R411" s="13" t="s">
        <v>45</v>
      </c>
      <c r="S411" s="13" t="s">
        <v>39</v>
      </c>
      <c r="T411" s="15">
        <v>1</v>
      </c>
      <c r="U411" s="228" t="s">
        <v>3784</v>
      </c>
      <c r="V411" s="13" t="s">
        <v>4186</v>
      </c>
      <c r="W411" s="16" t="s">
        <v>4187</v>
      </c>
      <c r="X411" s="17">
        <v>118.97</v>
      </c>
      <c r="Y411" s="18">
        <v>118.97</v>
      </c>
      <c r="Z411" s="18">
        <v>0</v>
      </c>
      <c r="AA411" s="18">
        <v>0</v>
      </c>
      <c r="AB411" s="18">
        <v>0</v>
      </c>
      <c r="AC411" s="18">
        <v>19.03</v>
      </c>
      <c r="AD411" s="18">
        <v>0</v>
      </c>
      <c r="AE411" s="18">
        <v>0</v>
      </c>
      <c r="AF411" s="18">
        <v>0</v>
      </c>
      <c r="AG411" s="18">
        <v>0</v>
      </c>
      <c r="AH411" s="18">
        <v>0</v>
      </c>
      <c r="AI411" s="18">
        <v>138</v>
      </c>
    </row>
    <row r="412" spans="1:36" x14ac:dyDescent="0.2">
      <c r="A412" s="13" t="s">
        <v>3971</v>
      </c>
      <c r="B412" s="13" t="s">
        <v>108</v>
      </c>
      <c r="C412" s="14" t="s">
        <v>43</v>
      </c>
      <c r="D412" s="13" t="s">
        <v>211</v>
      </c>
      <c r="E412" s="13" t="s">
        <v>3972</v>
      </c>
      <c r="F412" s="13" t="s">
        <v>3973</v>
      </c>
      <c r="G412" s="13" t="s">
        <v>3974</v>
      </c>
      <c r="H412" s="13" t="s">
        <v>3975</v>
      </c>
      <c r="I412" s="13" t="str">
        <f t="shared" si="38"/>
        <v>08-2024</v>
      </c>
      <c r="J412" s="13" t="str">
        <f t="shared" si="39"/>
        <v>2024</v>
      </c>
      <c r="K412" s="227" t="s">
        <v>2474</v>
      </c>
      <c r="L412" s="13" t="s">
        <v>216</v>
      </c>
      <c r="M412" s="13" t="s">
        <v>217</v>
      </c>
      <c r="N412" s="13" t="s">
        <v>35</v>
      </c>
      <c r="O412" s="13" t="s">
        <v>36</v>
      </c>
      <c r="P412" s="13" t="s">
        <v>44</v>
      </c>
      <c r="Q412" s="13" t="s">
        <v>56</v>
      </c>
      <c r="R412" s="13" t="s">
        <v>45</v>
      </c>
      <c r="S412" s="13" t="s">
        <v>39</v>
      </c>
      <c r="T412" s="15">
        <v>1</v>
      </c>
      <c r="U412" s="228" t="s">
        <v>3785</v>
      </c>
      <c r="V412" s="230" t="s">
        <v>64</v>
      </c>
      <c r="W412" s="16" t="s">
        <v>4188</v>
      </c>
      <c r="X412" s="17">
        <v>263.79000000000002</v>
      </c>
      <c r="Y412" s="18">
        <f>ROUND(263.79*(1-0.915),2)</f>
        <v>22.42</v>
      </c>
      <c r="Z412" s="18">
        <v>0</v>
      </c>
      <c r="AA412" s="18">
        <v>0</v>
      </c>
      <c r="AB412" s="18">
        <v>0</v>
      </c>
      <c r="AC412" s="18">
        <f>ROUND(42.21*(1-0.915),2)</f>
        <v>3.59</v>
      </c>
      <c r="AD412" s="18">
        <v>0</v>
      </c>
      <c r="AE412" s="18">
        <v>0</v>
      </c>
      <c r="AF412" s="18">
        <v>0</v>
      </c>
      <c r="AG412" s="18">
        <v>0</v>
      </c>
      <c r="AH412" s="18">
        <v>0</v>
      </c>
      <c r="AI412" s="18">
        <v>306</v>
      </c>
      <c r="AJ412" s="8">
        <v>279.99</v>
      </c>
    </row>
    <row r="413" spans="1:36" x14ac:dyDescent="0.2">
      <c r="A413" s="13" t="s">
        <v>3981</v>
      </c>
      <c r="B413" s="13" t="s">
        <v>108</v>
      </c>
      <c r="C413" s="14" t="s">
        <v>43</v>
      </c>
      <c r="D413" s="13" t="s">
        <v>371</v>
      </c>
      <c r="E413" s="13" t="s">
        <v>3982</v>
      </c>
      <c r="F413" s="13" t="s">
        <v>3983</v>
      </c>
      <c r="G413" s="13" t="s">
        <v>3984</v>
      </c>
      <c r="H413" s="13" t="s">
        <v>3985</v>
      </c>
      <c r="I413" s="13" t="str">
        <f t="shared" si="38"/>
        <v>08-2024</v>
      </c>
      <c r="J413" s="13" t="str">
        <f t="shared" si="39"/>
        <v>2024</v>
      </c>
      <c r="K413" s="227" t="s">
        <v>2475</v>
      </c>
      <c r="L413" s="13" t="s">
        <v>376</v>
      </c>
      <c r="M413" s="13" t="s">
        <v>377</v>
      </c>
      <c r="N413" s="13" t="s">
        <v>35</v>
      </c>
      <c r="O413" s="13" t="s">
        <v>36</v>
      </c>
      <c r="P413" s="13" t="s">
        <v>44</v>
      </c>
      <c r="Q413" s="13" t="s">
        <v>58</v>
      </c>
      <c r="R413" s="13" t="s">
        <v>45</v>
      </c>
      <c r="S413" s="13" t="s">
        <v>39</v>
      </c>
      <c r="T413" s="15">
        <v>1</v>
      </c>
      <c r="U413" s="228" t="s">
        <v>3784</v>
      </c>
      <c r="V413" s="13" t="s">
        <v>378</v>
      </c>
      <c r="W413" s="16" t="s">
        <v>4190</v>
      </c>
      <c r="X413" s="17">
        <v>346.08</v>
      </c>
      <c r="Y413" s="18">
        <v>337</v>
      </c>
      <c r="Z413" s="18">
        <v>0</v>
      </c>
      <c r="AA413" s="18">
        <v>0</v>
      </c>
      <c r="AB413" s="18">
        <v>0</v>
      </c>
      <c r="AC413" s="18">
        <v>53.92</v>
      </c>
      <c r="AD413" s="74">
        <v>9.08</v>
      </c>
      <c r="AE413" s="18">
        <v>0</v>
      </c>
      <c r="AF413" s="18">
        <v>0</v>
      </c>
      <c r="AG413" s="18">
        <v>0</v>
      </c>
      <c r="AH413" s="18">
        <v>0</v>
      </c>
      <c r="AI413" s="18">
        <v>400</v>
      </c>
    </row>
    <row r="414" spans="1:36" x14ac:dyDescent="0.2">
      <c r="A414" s="13" t="s">
        <v>3986</v>
      </c>
      <c r="B414" s="13" t="s">
        <v>108</v>
      </c>
      <c r="C414" s="14" t="s">
        <v>43</v>
      </c>
      <c r="D414" s="13" t="s">
        <v>538</v>
      </c>
      <c r="E414" s="13" t="s">
        <v>3987</v>
      </c>
      <c r="F414" s="13" t="s">
        <v>3988</v>
      </c>
      <c r="G414" s="13" t="s">
        <v>3989</v>
      </c>
      <c r="H414" s="13" t="s">
        <v>3990</v>
      </c>
      <c r="I414" s="13" t="str">
        <f t="shared" si="38"/>
        <v>08-2024</v>
      </c>
      <c r="J414" s="13" t="str">
        <f t="shared" si="39"/>
        <v>2024</v>
      </c>
      <c r="K414" s="227" t="s">
        <v>2475</v>
      </c>
      <c r="L414" s="13" t="s">
        <v>4191</v>
      </c>
      <c r="M414" s="13" t="s">
        <v>4192</v>
      </c>
      <c r="N414" s="13" t="s">
        <v>35</v>
      </c>
      <c r="O414" s="13" t="s">
        <v>36</v>
      </c>
      <c r="P414" s="13" t="s">
        <v>44</v>
      </c>
      <c r="Q414" s="13" t="s">
        <v>58</v>
      </c>
      <c r="R414" s="13" t="s">
        <v>45</v>
      </c>
      <c r="S414" s="13" t="s">
        <v>39</v>
      </c>
      <c r="T414" s="15">
        <v>1</v>
      </c>
      <c r="U414" s="228" t="s">
        <v>3784</v>
      </c>
      <c r="V414" s="13" t="s">
        <v>4193</v>
      </c>
      <c r="W414" s="16" t="s">
        <v>4194</v>
      </c>
      <c r="X414" s="17">
        <v>1775.86</v>
      </c>
      <c r="Y414" s="18">
        <v>1775.86</v>
      </c>
      <c r="Z414" s="18">
        <v>0</v>
      </c>
      <c r="AA414" s="18">
        <v>0</v>
      </c>
      <c r="AB414" s="18">
        <v>0</v>
      </c>
      <c r="AC414" s="18">
        <v>284.14</v>
      </c>
      <c r="AD414" s="18">
        <v>0</v>
      </c>
      <c r="AE414" s="18">
        <v>0</v>
      </c>
      <c r="AF414" s="18">
        <v>0</v>
      </c>
      <c r="AG414" s="18">
        <v>0</v>
      </c>
      <c r="AH414" s="18">
        <v>0</v>
      </c>
      <c r="AI414" s="18">
        <v>2060</v>
      </c>
    </row>
    <row r="415" spans="1:36" x14ac:dyDescent="0.2">
      <c r="A415" s="13" t="s">
        <v>3991</v>
      </c>
      <c r="B415" s="13" t="s">
        <v>108</v>
      </c>
      <c r="C415" s="14" t="s">
        <v>43</v>
      </c>
      <c r="D415" s="13" t="s">
        <v>3992</v>
      </c>
      <c r="E415" s="13" t="s">
        <v>3993</v>
      </c>
      <c r="F415" s="13" t="s">
        <v>3994</v>
      </c>
      <c r="G415" s="13" t="s">
        <v>3995</v>
      </c>
      <c r="H415" s="13" t="s">
        <v>3996</v>
      </c>
      <c r="I415" s="13" t="str">
        <f t="shared" si="38"/>
        <v>08-2024</v>
      </c>
      <c r="J415" s="13" t="str">
        <f t="shared" si="39"/>
        <v>2024</v>
      </c>
      <c r="K415" s="227" t="s">
        <v>2474</v>
      </c>
      <c r="L415" s="13" t="s">
        <v>4195</v>
      </c>
      <c r="M415" s="13" t="s">
        <v>4196</v>
      </c>
      <c r="N415" s="13" t="s">
        <v>35</v>
      </c>
      <c r="O415" s="13" t="s">
        <v>36</v>
      </c>
      <c r="P415" s="13" t="s">
        <v>44</v>
      </c>
      <c r="Q415" s="13" t="s">
        <v>56</v>
      </c>
      <c r="R415" s="13" t="s">
        <v>45</v>
      </c>
      <c r="S415" s="13" t="s">
        <v>39</v>
      </c>
      <c r="T415" s="15">
        <v>1</v>
      </c>
      <c r="U415" s="228" t="s">
        <v>3785</v>
      </c>
      <c r="V415" s="230" t="s">
        <v>87</v>
      </c>
      <c r="W415" s="16" t="s">
        <v>4197</v>
      </c>
      <c r="X415" s="17">
        <v>799.14</v>
      </c>
      <c r="Y415" s="18">
        <f>ROUND(721.55*(1-0.915),2)</f>
        <v>61.33</v>
      </c>
      <c r="Z415" s="18">
        <v>0</v>
      </c>
      <c r="AA415" s="18">
        <v>0</v>
      </c>
      <c r="AB415" s="18">
        <v>0</v>
      </c>
      <c r="AC415" s="18">
        <f>ROUND(115.45*(1-0.915),2)</f>
        <v>9.81</v>
      </c>
      <c r="AD415" s="18">
        <v>0</v>
      </c>
      <c r="AE415" s="18">
        <v>0</v>
      </c>
      <c r="AF415" s="18">
        <v>0</v>
      </c>
      <c r="AG415" s="18">
        <v>0</v>
      </c>
      <c r="AH415" s="18">
        <v>0</v>
      </c>
      <c r="AI415" s="18">
        <v>837</v>
      </c>
      <c r="AJ415" s="8">
        <v>765.86</v>
      </c>
    </row>
    <row r="416" spans="1:36" x14ac:dyDescent="0.2">
      <c r="A416" s="13" t="s">
        <v>3997</v>
      </c>
      <c r="B416" s="13" t="s">
        <v>108</v>
      </c>
      <c r="C416" s="14" t="s">
        <v>43</v>
      </c>
      <c r="D416" s="13" t="s">
        <v>3998</v>
      </c>
      <c r="E416" s="13" t="s">
        <v>3999</v>
      </c>
      <c r="F416" s="13" t="s">
        <v>4000</v>
      </c>
      <c r="G416" s="13" t="s">
        <v>4001</v>
      </c>
      <c r="H416" s="13" t="s">
        <v>4002</v>
      </c>
      <c r="I416" s="13" t="str">
        <f t="shared" si="38"/>
        <v>08-2024</v>
      </c>
      <c r="J416" s="13" t="str">
        <f t="shared" si="39"/>
        <v>2024</v>
      </c>
      <c r="K416" s="227" t="s">
        <v>2475</v>
      </c>
      <c r="L416" s="13" t="s">
        <v>4198</v>
      </c>
      <c r="M416" s="13" t="s">
        <v>4199</v>
      </c>
      <c r="N416" s="13" t="s">
        <v>35</v>
      </c>
      <c r="O416" s="13" t="s">
        <v>36</v>
      </c>
      <c r="P416" s="13" t="s">
        <v>44</v>
      </c>
      <c r="Q416" s="13" t="s">
        <v>46</v>
      </c>
      <c r="R416" s="13" t="s">
        <v>45</v>
      </c>
      <c r="S416" s="13" t="s">
        <v>39</v>
      </c>
      <c r="T416" s="15">
        <v>1</v>
      </c>
      <c r="U416" s="228" t="s">
        <v>3784</v>
      </c>
      <c r="V416" s="13" t="s">
        <v>4200</v>
      </c>
      <c r="W416" s="16" t="s">
        <v>4201</v>
      </c>
      <c r="X416" s="17">
        <v>671.91</v>
      </c>
      <c r="Y416" s="18">
        <v>671.91</v>
      </c>
      <c r="Z416" s="18">
        <v>0</v>
      </c>
      <c r="AA416" s="18">
        <v>0</v>
      </c>
      <c r="AB416" s="18">
        <v>0</v>
      </c>
      <c r="AC416" s="18">
        <v>107.5</v>
      </c>
      <c r="AD416" s="18">
        <v>0</v>
      </c>
      <c r="AE416" s="18">
        <v>0</v>
      </c>
      <c r="AF416" s="18">
        <v>0</v>
      </c>
      <c r="AG416" s="18">
        <v>0</v>
      </c>
      <c r="AH416" s="18">
        <v>0</v>
      </c>
      <c r="AI416" s="18">
        <v>779.41</v>
      </c>
    </row>
    <row r="417" spans="1:35" x14ac:dyDescent="0.2">
      <c r="A417" s="13" t="s">
        <v>4003</v>
      </c>
      <c r="B417" s="13" t="s">
        <v>108</v>
      </c>
      <c r="C417" s="14" t="s">
        <v>43</v>
      </c>
      <c r="D417" s="13" t="s">
        <v>4004</v>
      </c>
      <c r="E417" s="13" t="s">
        <v>4005</v>
      </c>
      <c r="F417" s="13" t="s">
        <v>4006</v>
      </c>
      <c r="G417" s="13" t="s">
        <v>4007</v>
      </c>
      <c r="H417" s="13" t="s">
        <v>4008</v>
      </c>
      <c r="I417" s="13" t="str">
        <f t="shared" si="38"/>
        <v>08-2024</v>
      </c>
      <c r="J417" s="13" t="str">
        <f t="shared" si="39"/>
        <v>2024</v>
      </c>
      <c r="K417" s="227" t="s">
        <v>2474</v>
      </c>
      <c r="L417" s="13" t="s">
        <v>4202</v>
      </c>
      <c r="M417" s="13" t="s">
        <v>4203</v>
      </c>
      <c r="N417" s="13" t="s">
        <v>35</v>
      </c>
      <c r="O417" s="13" t="s">
        <v>36</v>
      </c>
      <c r="P417" s="13" t="s">
        <v>44</v>
      </c>
      <c r="Q417" s="13" t="s">
        <v>56</v>
      </c>
      <c r="R417" s="13" t="s">
        <v>45</v>
      </c>
      <c r="S417" s="13" t="s">
        <v>39</v>
      </c>
      <c r="T417" s="15">
        <v>1</v>
      </c>
      <c r="U417" s="228" t="s">
        <v>3785</v>
      </c>
      <c r="V417" s="13" t="s">
        <v>4204</v>
      </c>
      <c r="W417" s="16" t="s">
        <v>4205</v>
      </c>
      <c r="X417" s="17">
        <v>257.76</v>
      </c>
      <c r="Y417" s="18">
        <v>257.76</v>
      </c>
      <c r="Z417" s="18">
        <v>0</v>
      </c>
      <c r="AA417" s="18">
        <v>0</v>
      </c>
      <c r="AB417" s="18">
        <v>0</v>
      </c>
      <c r="AC417" s="18">
        <v>41.24</v>
      </c>
      <c r="AD417" s="18">
        <v>0</v>
      </c>
      <c r="AE417" s="18">
        <v>0</v>
      </c>
      <c r="AF417" s="18">
        <v>0</v>
      </c>
      <c r="AG417" s="18">
        <v>0</v>
      </c>
      <c r="AH417" s="18">
        <v>0</v>
      </c>
      <c r="AI417" s="18">
        <v>299</v>
      </c>
    </row>
    <row r="418" spans="1:35" x14ac:dyDescent="0.2">
      <c r="A418" s="13" t="s">
        <v>4009</v>
      </c>
      <c r="B418" s="13" t="s">
        <v>108</v>
      </c>
      <c r="C418" s="14" t="s">
        <v>43</v>
      </c>
      <c r="D418" s="13" t="s">
        <v>4004</v>
      </c>
      <c r="E418" s="13" t="s">
        <v>4010</v>
      </c>
      <c r="F418" s="13" t="s">
        <v>4011</v>
      </c>
      <c r="G418" s="13" t="s">
        <v>4012</v>
      </c>
      <c r="H418" s="13" t="s">
        <v>4013</v>
      </c>
      <c r="I418" s="13" t="str">
        <f t="shared" si="38"/>
        <v>08-2024</v>
      </c>
      <c r="J418" s="13" t="str">
        <f t="shared" si="39"/>
        <v>2024</v>
      </c>
      <c r="K418" s="227" t="s">
        <v>2474</v>
      </c>
      <c r="L418" s="13" t="s">
        <v>4202</v>
      </c>
      <c r="M418" s="13" t="s">
        <v>4203</v>
      </c>
      <c r="N418" s="13" t="s">
        <v>35</v>
      </c>
      <c r="O418" s="13" t="s">
        <v>36</v>
      </c>
      <c r="P418" s="13" t="s">
        <v>44</v>
      </c>
      <c r="Q418" s="13" t="s">
        <v>56</v>
      </c>
      <c r="R418" s="13" t="s">
        <v>45</v>
      </c>
      <c r="S418" s="13" t="s">
        <v>39</v>
      </c>
      <c r="T418" s="15">
        <v>1</v>
      </c>
      <c r="U418" s="228" t="s">
        <v>3785</v>
      </c>
      <c r="V418" s="13" t="s">
        <v>4206</v>
      </c>
      <c r="W418" s="16" t="s">
        <v>4205</v>
      </c>
      <c r="X418" s="17">
        <v>257.76</v>
      </c>
      <c r="Y418" s="18">
        <v>257.76</v>
      </c>
      <c r="Z418" s="18">
        <v>0</v>
      </c>
      <c r="AA418" s="18">
        <v>0</v>
      </c>
      <c r="AB418" s="18">
        <v>0</v>
      </c>
      <c r="AC418" s="18">
        <v>41.24</v>
      </c>
      <c r="AD418" s="18">
        <v>0</v>
      </c>
      <c r="AE418" s="18">
        <v>0</v>
      </c>
      <c r="AF418" s="18">
        <v>0</v>
      </c>
      <c r="AG418" s="18">
        <v>0</v>
      </c>
      <c r="AH418" s="18">
        <v>0</v>
      </c>
      <c r="AI418" s="18">
        <v>299</v>
      </c>
    </row>
    <row r="419" spans="1:35" x14ac:dyDescent="0.2">
      <c r="A419" s="13" t="s">
        <v>4014</v>
      </c>
      <c r="B419" s="13" t="s">
        <v>108</v>
      </c>
      <c r="C419" s="14" t="s">
        <v>43</v>
      </c>
      <c r="D419" s="13" t="s">
        <v>3431</v>
      </c>
      <c r="E419" s="13" t="s">
        <v>4015</v>
      </c>
      <c r="F419" s="13" t="s">
        <v>4016</v>
      </c>
      <c r="G419" s="13" t="s">
        <v>4017</v>
      </c>
      <c r="H419" s="13" t="s">
        <v>4018</v>
      </c>
      <c r="I419" s="13" t="str">
        <f t="shared" si="38"/>
        <v>08-2024</v>
      </c>
      <c r="J419" s="13" t="str">
        <f t="shared" si="39"/>
        <v>2024</v>
      </c>
      <c r="K419" s="227" t="s">
        <v>2474</v>
      </c>
      <c r="L419" s="13" t="s">
        <v>63</v>
      </c>
      <c r="M419" s="13" t="s">
        <v>115</v>
      </c>
      <c r="N419" s="13" t="s">
        <v>35</v>
      </c>
      <c r="O419" s="13" t="s">
        <v>36</v>
      </c>
      <c r="P419" s="13" t="s">
        <v>44</v>
      </c>
      <c r="Q419" s="13" t="s">
        <v>56</v>
      </c>
      <c r="R419" s="13" t="s">
        <v>45</v>
      </c>
      <c r="S419" s="13" t="s">
        <v>39</v>
      </c>
      <c r="T419" s="15">
        <v>1</v>
      </c>
      <c r="U419" s="228" t="s">
        <v>3785</v>
      </c>
      <c r="V419" s="13" t="s">
        <v>4207</v>
      </c>
      <c r="W419" s="16" t="s">
        <v>4208</v>
      </c>
      <c r="X419" s="17">
        <v>456.71</v>
      </c>
      <c r="Y419" s="18">
        <v>298.70999999999998</v>
      </c>
      <c r="Z419" s="18">
        <v>0</v>
      </c>
      <c r="AA419" s="18">
        <v>0</v>
      </c>
      <c r="AB419" s="74">
        <v>158</v>
      </c>
      <c r="AC419" s="18">
        <v>47.79</v>
      </c>
      <c r="AD419" s="18">
        <v>0</v>
      </c>
      <c r="AE419" s="18">
        <v>0</v>
      </c>
      <c r="AF419" s="18">
        <v>0</v>
      </c>
      <c r="AG419" s="18">
        <v>0</v>
      </c>
      <c r="AH419" s="18">
        <v>0</v>
      </c>
      <c r="AI419" s="18">
        <v>504.5</v>
      </c>
    </row>
    <row r="420" spans="1:35" x14ac:dyDescent="0.2">
      <c r="A420" s="13" t="s">
        <v>4019</v>
      </c>
      <c r="B420" s="13" t="s">
        <v>108</v>
      </c>
      <c r="C420" s="14" t="s">
        <v>43</v>
      </c>
      <c r="D420" s="13" t="s">
        <v>3431</v>
      </c>
      <c r="E420" s="13" t="s">
        <v>4020</v>
      </c>
      <c r="F420" s="13" t="s">
        <v>4021</v>
      </c>
      <c r="G420" s="13" t="s">
        <v>4022</v>
      </c>
      <c r="H420" s="13" t="s">
        <v>4023</v>
      </c>
      <c r="I420" s="13" t="str">
        <f t="shared" si="38"/>
        <v>08-2024</v>
      </c>
      <c r="J420" s="13" t="str">
        <f t="shared" si="39"/>
        <v>2024</v>
      </c>
      <c r="K420" s="227" t="s">
        <v>2474</v>
      </c>
      <c r="L420" s="13" t="s">
        <v>63</v>
      </c>
      <c r="M420" s="13" t="s">
        <v>115</v>
      </c>
      <c r="N420" s="13" t="s">
        <v>35</v>
      </c>
      <c r="O420" s="13" t="s">
        <v>36</v>
      </c>
      <c r="P420" s="13" t="s">
        <v>44</v>
      </c>
      <c r="Q420" s="13" t="s">
        <v>56</v>
      </c>
      <c r="R420" s="13" t="s">
        <v>45</v>
      </c>
      <c r="S420" s="13" t="s">
        <v>39</v>
      </c>
      <c r="T420" s="15">
        <v>1</v>
      </c>
      <c r="U420" s="228" t="s">
        <v>3785</v>
      </c>
      <c r="V420" s="13" t="s">
        <v>4209</v>
      </c>
      <c r="W420" s="16" t="s">
        <v>4210</v>
      </c>
      <c r="X420" s="17">
        <v>498.28</v>
      </c>
      <c r="Y420" s="18">
        <v>498.28</v>
      </c>
      <c r="Z420" s="18">
        <v>0</v>
      </c>
      <c r="AA420" s="18">
        <v>0</v>
      </c>
      <c r="AB420" s="18">
        <v>0</v>
      </c>
      <c r="AC420" s="18">
        <v>79.72</v>
      </c>
      <c r="AD420" s="18">
        <v>0</v>
      </c>
      <c r="AE420" s="18">
        <v>0</v>
      </c>
      <c r="AF420" s="18">
        <v>0</v>
      </c>
      <c r="AG420" s="18">
        <v>0</v>
      </c>
      <c r="AH420" s="18">
        <v>0</v>
      </c>
      <c r="AI420" s="18">
        <v>578</v>
      </c>
    </row>
    <row r="421" spans="1:35" x14ac:dyDescent="0.2">
      <c r="A421" s="13" t="s">
        <v>4024</v>
      </c>
      <c r="B421" s="13" t="s">
        <v>108</v>
      </c>
      <c r="C421" s="14" t="s">
        <v>43</v>
      </c>
      <c r="D421" s="13" t="s">
        <v>3431</v>
      </c>
      <c r="E421" s="13" t="s">
        <v>4025</v>
      </c>
      <c r="F421" s="13" t="s">
        <v>4026</v>
      </c>
      <c r="G421" s="13" t="s">
        <v>4027</v>
      </c>
      <c r="H421" s="13" t="s">
        <v>4028</v>
      </c>
      <c r="I421" s="13" t="str">
        <f t="shared" si="38"/>
        <v>08-2024</v>
      </c>
      <c r="J421" s="13" t="str">
        <f t="shared" si="39"/>
        <v>2024</v>
      </c>
      <c r="K421" s="227" t="s">
        <v>2474</v>
      </c>
      <c r="L421" s="13" t="s">
        <v>63</v>
      </c>
      <c r="M421" s="13" t="s">
        <v>115</v>
      </c>
      <c r="N421" s="13" t="s">
        <v>35</v>
      </c>
      <c r="O421" s="13" t="s">
        <v>36</v>
      </c>
      <c r="P421" s="13" t="s">
        <v>44</v>
      </c>
      <c r="Q421" s="13" t="s">
        <v>56</v>
      </c>
      <c r="R421" s="13" t="s">
        <v>45</v>
      </c>
      <c r="S421" s="13" t="s">
        <v>39</v>
      </c>
      <c r="T421" s="15">
        <v>1</v>
      </c>
      <c r="U421" s="228" t="s">
        <v>3785</v>
      </c>
      <c r="V421" s="13" t="s">
        <v>4211</v>
      </c>
      <c r="W421" s="16" t="s">
        <v>4212</v>
      </c>
      <c r="X421" s="17">
        <v>355.17</v>
      </c>
      <c r="Y421" s="18">
        <v>355.17</v>
      </c>
      <c r="Z421" s="18">
        <v>0</v>
      </c>
      <c r="AA421" s="18">
        <v>0</v>
      </c>
      <c r="AB421" s="18">
        <v>0</v>
      </c>
      <c r="AC421" s="18">
        <v>56.83</v>
      </c>
      <c r="AD421" s="18">
        <v>0</v>
      </c>
      <c r="AE421" s="18">
        <v>0</v>
      </c>
      <c r="AF421" s="18">
        <v>0</v>
      </c>
      <c r="AG421" s="18">
        <v>0</v>
      </c>
      <c r="AH421" s="18">
        <v>0</v>
      </c>
      <c r="AI421" s="18">
        <v>412</v>
      </c>
    </row>
    <row r="422" spans="1:35" x14ac:dyDescent="0.2">
      <c r="A422" s="13" t="s">
        <v>4029</v>
      </c>
      <c r="B422" s="13" t="s">
        <v>108</v>
      </c>
      <c r="C422" s="14" t="s">
        <v>43</v>
      </c>
      <c r="D422" s="13" t="s">
        <v>647</v>
      </c>
      <c r="E422" s="13" t="s">
        <v>4030</v>
      </c>
      <c r="F422" s="13" t="s">
        <v>4031</v>
      </c>
      <c r="G422" s="13" t="s">
        <v>4032</v>
      </c>
      <c r="H422" s="13" t="s">
        <v>4033</v>
      </c>
      <c r="I422" s="13" t="str">
        <f t="shared" si="38"/>
        <v>08-2024</v>
      </c>
      <c r="J422" s="13" t="str">
        <f t="shared" si="39"/>
        <v>2024</v>
      </c>
      <c r="K422" s="227" t="s">
        <v>2475</v>
      </c>
      <c r="L422" s="13" t="s">
        <v>63</v>
      </c>
      <c r="M422" s="13" t="s">
        <v>115</v>
      </c>
      <c r="N422" s="13" t="s">
        <v>35</v>
      </c>
      <c r="O422" s="13" t="s">
        <v>36</v>
      </c>
      <c r="P422" s="13" t="s">
        <v>44</v>
      </c>
      <c r="Q422" s="13" t="s">
        <v>46</v>
      </c>
      <c r="R422" s="13" t="s">
        <v>45</v>
      </c>
      <c r="S422" s="13" t="s">
        <v>39</v>
      </c>
      <c r="T422" s="15">
        <v>1</v>
      </c>
      <c r="U422" s="228" t="s">
        <v>3785</v>
      </c>
      <c r="V422" s="13" t="s">
        <v>4213</v>
      </c>
      <c r="W422" s="16" t="s">
        <v>4214</v>
      </c>
      <c r="X422" s="17">
        <v>2404.31</v>
      </c>
      <c r="Y422" s="18">
        <v>2404.31</v>
      </c>
      <c r="Z422" s="18">
        <v>0</v>
      </c>
      <c r="AA422" s="18">
        <v>0</v>
      </c>
      <c r="AB422" s="18">
        <v>0</v>
      </c>
      <c r="AC422" s="18">
        <v>384.69</v>
      </c>
      <c r="AD422" s="18">
        <v>0</v>
      </c>
      <c r="AE422" s="18">
        <v>0</v>
      </c>
      <c r="AF422" s="18">
        <v>0</v>
      </c>
      <c r="AG422" s="18">
        <v>0</v>
      </c>
      <c r="AH422" s="18">
        <v>0</v>
      </c>
      <c r="AI422" s="18">
        <v>2789</v>
      </c>
    </row>
    <row r="423" spans="1:35" x14ac:dyDescent="0.2">
      <c r="A423" s="13" t="s">
        <v>4034</v>
      </c>
      <c r="B423" s="13" t="s">
        <v>108</v>
      </c>
      <c r="C423" s="14" t="s">
        <v>43</v>
      </c>
      <c r="D423" s="13" t="s">
        <v>140</v>
      </c>
      <c r="E423" s="13" t="s">
        <v>4035</v>
      </c>
      <c r="F423" s="13" t="s">
        <v>4036</v>
      </c>
      <c r="G423" s="13" t="s">
        <v>4037</v>
      </c>
      <c r="H423" s="13" t="s">
        <v>4038</v>
      </c>
      <c r="I423" s="13" t="str">
        <f t="shared" si="38"/>
        <v>08-2024</v>
      </c>
      <c r="J423" s="13" t="str">
        <f t="shared" si="39"/>
        <v>2024</v>
      </c>
      <c r="K423" s="227" t="s">
        <v>2474</v>
      </c>
      <c r="L423" s="13" t="s">
        <v>63</v>
      </c>
      <c r="M423" s="13" t="s">
        <v>115</v>
      </c>
      <c r="N423" s="13" t="s">
        <v>35</v>
      </c>
      <c r="O423" s="13" t="s">
        <v>36</v>
      </c>
      <c r="P423" s="13" t="s">
        <v>44</v>
      </c>
      <c r="Q423" s="13" t="s">
        <v>56</v>
      </c>
      <c r="R423" s="13" t="s">
        <v>45</v>
      </c>
      <c r="S423" s="13" t="s">
        <v>39</v>
      </c>
      <c r="T423" s="15">
        <v>1</v>
      </c>
      <c r="U423" s="228" t="s">
        <v>3785</v>
      </c>
      <c r="V423" s="13" t="s">
        <v>4215</v>
      </c>
      <c r="W423" s="16" t="s">
        <v>4216</v>
      </c>
      <c r="X423" s="17">
        <v>1111.18</v>
      </c>
      <c r="Y423" s="18">
        <v>1111.18</v>
      </c>
      <c r="Z423" s="18">
        <v>0</v>
      </c>
      <c r="AA423" s="18">
        <v>0</v>
      </c>
      <c r="AB423" s="18">
        <v>0</v>
      </c>
      <c r="AC423" s="18">
        <v>177.79</v>
      </c>
      <c r="AD423" s="18">
        <v>0</v>
      </c>
      <c r="AE423" s="18">
        <v>0</v>
      </c>
      <c r="AF423" s="18">
        <v>0</v>
      </c>
      <c r="AG423" s="18">
        <v>0</v>
      </c>
      <c r="AH423" s="18">
        <v>0</v>
      </c>
      <c r="AI423" s="18">
        <v>1288.97</v>
      </c>
    </row>
    <row r="424" spans="1:35" x14ac:dyDescent="0.2">
      <c r="A424" s="13" t="s">
        <v>4039</v>
      </c>
      <c r="B424" s="13" t="s">
        <v>108</v>
      </c>
      <c r="C424" s="14" t="s">
        <v>43</v>
      </c>
      <c r="D424" s="13" t="s">
        <v>4040</v>
      </c>
      <c r="E424" s="13" t="s">
        <v>4041</v>
      </c>
      <c r="F424" s="13" t="s">
        <v>4042</v>
      </c>
      <c r="G424" s="13" t="s">
        <v>4043</v>
      </c>
      <c r="H424" s="13" t="s">
        <v>4044</v>
      </c>
      <c r="I424" s="13" t="str">
        <f t="shared" ref="I424:I441" si="40">MID(H424,6,2)&amp;"-"&amp;LEFT(H424,4)</f>
        <v>08-2024</v>
      </c>
      <c r="J424" s="13" t="str">
        <f t="shared" ref="J424:J441" si="41">LEFT(H424,4)</f>
        <v>2024</v>
      </c>
      <c r="K424" s="227" t="s">
        <v>2475</v>
      </c>
      <c r="L424" s="13" t="s">
        <v>63</v>
      </c>
      <c r="M424" s="13" t="s">
        <v>115</v>
      </c>
      <c r="N424" s="13" t="s">
        <v>35</v>
      </c>
      <c r="O424" s="13" t="s">
        <v>36</v>
      </c>
      <c r="P424" s="13" t="s">
        <v>44</v>
      </c>
      <c r="Q424" s="13" t="s">
        <v>46</v>
      </c>
      <c r="R424" s="13" t="s">
        <v>45</v>
      </c>
      <c r="S424" s="13" t="s">
        <v>39</v>
      </c>
      <c r="T424" s="15">
        <v>1</v>
      </c>
      <c r="U424" s="228" t="s">
        <v>3785</v>
      </c>
      <c r="V424" s="13" t="s">
        <v>4217</v>
      </c>
      <c r="W424" s="16" t="s">
        <v>345</v>
      </c>
      <c r="X424" s="17">
        <v>385.34</v>
      </c>
      <c r="Y424" s="18">
        <v>385.34</v>
      </c>
      <c r="Z424" s="18">
        <v>0</v>
      </c>
      <c r="AA424" s="18">
        <v>0</v>
      </c>
      <c r="AB424" s="18">
        <v>0</v>
      </c>
      <c r="AC424" s="18">
        <v>61.66</v>
      </c>
      <c r="AD424" s="18">
        <v>0</v>
      </c>
      <c r="AE424" s="18">
        <v>0</v>
      </c>
      <c r="AF424" s="18">
        <v>0</v>
      </c>
      <c r="AG424" s="18">
        <v>0</v>
      </c>
      <c r="AH424" s="18">
        <v>0</v>
      </c>
      <c r="AI424" s="18">
        <v>447</v>
      </c>
    </row>
    <row r="425" spans="1:35" x14ac:dyDescent="0.2">
      <c r="A425" s="13" t="s">
        <v>4045</v>
      </c>
      <c r="B425" s="13" t="s">
        <v>108</v>
      </c>
      <c r="C425" s="14" t="s">
        <v>43</v>
      </c>
      <c r="D425" s="13" t="s">
        <v>126</v>
      </c>
      <c r="E425" s="13" t="s">
        <v>4046</v>
      </c>
      <c r="F425" s="13" t="s">
        <v>4047</v>
      </c>
      <c r="G425" s="13" t="s">
        <v>4048</v>
      </c>
      <c r="H425" s="13" t="s">
        <v>4049</v>
      </c>
      <c r="I425" s="13" t="str">
        <f t="shared" si="40"/>
        <v>08-2024</v>
      </c>
      <c r="J425" s="13" t="str">
        <f t="shared" si="41"/>
        <v>2024</v>
      </c>
      <c r="K425" s="227" t="s">
        <v>2474</v>
      </c>
      <c r="L425" s="13" t="s">
        <v>63</v>
      </c>
      <c r="M425" s="13" t="s">
        <v>115</v>
      </c>
      <c r="N425" s="13" t="s">
        <v>35</v>
      </c>
      <c r="O425" s="13" t="s">
        <v>36</v>
      </c>
      <c r="P425" s="13" t="s">
        <v>44</v>
      </c>
      <c r="Q425" s="13" t="s">
        <v>56</v>
      </c>
      <c r="R425" s="13" t="s">
        <v>45</v>
      </c>
      <c r="S425" s="13" t="s">
        <v>39</v>
      </c>
      <c r="T425" s="15">
        <v>1</v>
      </c>
      <c r="U425" s="228" t="s">
        <v>3785</v>
      </c>
      <c r="V425" s="13" t="s">
        <v>4218</v>
      </c>
      <c r="W425" s="16" t="s">
        <v>4219</v>
      </c>
      <c r="X425" s="17">
        <v>602.59</v>
      </c>
      <c r="Y425" s="18">
        <v>602.59</v>
      </c>
      <c r="Z425" s="18">
        <v>0</v>
      </c>
      <c r="AA425" s="18">
        <v>0</v>
      </c>
      <c r="AB425" s="18">
        <v>0</v>
      </c>
      <c r="AC425" s="18">
        <v>96.41</v>
      </c>
      <c r="AD425" s="18">
        <v>0</v>
      </c>
      <c r="AE425" s="18">
        <v>0</v>
      </c>
      <c r="AF425" s="18">
        <v>0</v>
      </c>
      <c r="AG425" s="18">
        <v>0</v>
      </c>
      <c r="AH425" s="18">
        <v>0</v>
      </c>
      <c r="AI425" s="18">
        <v>699</v>
      </c>
    </row>
    <row r="426" spans="1:35" x14ac:dyDescent="0.2">
      <c r="A426" s="13" t="s">
        <v>4050</v>
      </c>
      <c r="B426" s="13" t="s">
        <v>108</v>
      </c>
      <c r="C426" s="14" t="s">
        <v>43</v>
      </c>
      <c r="D426" s="13" t="s">
        <v>4051</v>
      </c>
      <c r="E426" s="13" t="s">
        <v>4052</v>
      </c>
      <c r="F426" s="13" t="s">
        <v>4053</v>
      </c>
      <c r="G426" s="13" t="s">
        <v>4054</v>
      </c>
      <c r="H426" s="13" t="s">
        <v>4055</v>
      </c>
      <c r="I426" s="13" t="str">
        <f t="shared" si="40"/>
        <v>08-2024</v>
      </c>
      <c r="J426" s="13" t="str">
        <f t="shared" si="41"/>
        <v>2024</v>
      </c>
      <c r="K426" s="227" t="s">
        <v>2474</v>
      </c>
      <c r="L426" s="13" t="s">
        <v>4220</v>
      </c>
      <c r="M426" s="13" t="s">
        <v>4221</v>
      </c>
      <c r="N426" s="13" t="s">
        <v>35</v>
      </c>
      <c r="O426" s="13" t="s">
        <v>36</v>
      </c>
      <c r="P426" s="13" t="s">
        <v>44</v>
      </c>
      <c r="Q426" s="13" t="s">
        <v>46</v>
      </c>
      <c r="R426" s="13" t="s">
        <v>45</v>
      </c>
      <c r="S426" s="13" t="s">
        <v>39</v>
      </c>
      <c r="T426" s="15">
        <v>1</v>
      </c>
      <c r="U426" s="228" t="s">
        <v>3785</v>
      </c>
      <c r="V426" s="13" t="s">
        <v>4222</v>
      </c>
      <c r="W426" s="16" t="s">
        <v>4223</v>
      </c>
      <c r="X426" s="17">
        <v>12.93</v>
      </c>
      <c r="Y426" s="18">
        <v>9.6999999999999993</v>
      </c>
      <c r="Z426" s="18">
        <v>0</v>
      </c>
      <c r="AA426" s="18">
        <v>0</v>
      </c>
      <c r="AB426" s="18">
        <v>0</v>
      </c>
      <c r="AC426" s="18">
        <v>1.55</v>
      </c>
      <c r="AD426" s="18">
        <v>0</v>
      </c>
      <c r="AE426" s="18">
        <v>0</v>
      </c>
      <c r="AF426" s="18">
        <v>0</v>
      </c>
      <c r="AG426" s="18">
        <v>0</v>
      </c>
      <c r="AH426" s="18">
        <v>0</v>
      </c>
      <c r="AI426" s="18">
        <v>11.25</v>
      </c>
    </row>
    <row r="427" spans="1:35" x14ac:dyDescent="0.2">
      <c r="A427" s="13" t="s">
        <v>4056</v>
      </c>
      <c r="B427" s="13" t="s">
        <v>108</v>
      </c>
      <c r="C427" s="14" t="s">
        <v>43</v>
      </c>
      <c r="D427" s="13" t="s">
        <v>2005</v>
      </c>
      <c r="E427" s="13" t="s">
        <v>4057</v>
      </c>
      <c r="F427" s="13" t="s">
        <v>4058</v>
      </c>
      <c r="G427" s="13" t="s">
        <v>4059</v>
      </c>
      <c r="H427" s="13" t="s">
        <v>4060</v>
      </c>
      <c r="I427" s="13" t="str">
        <f t="shared" si="40"/>
        <v>08-2024</v>
      </c>
      <c r="J427" s="13" t="str">
        <f t="shared" si="41"/>
        <v>2024</v>
      </c>
      <c r="K427" s="227" t="s">
        <v>2475</v>
      </c>
      <c r="L427" s="13" t="s">
        <v>2010</v>
      </c>
      <c r="M427" s="13" t="s">
        <v>2011</v>
      </c>
      <c r="N427" s="13" t="s">
        <v>35</v>
      </c>
      <c r="O427" s="13" t="s">
        <v>36</v>
      </c>
      <c r="P427" s="13" t="s">
        <v>44</v>
      </c>
      <c r="Q427" s="13" t="s">
        <v>46</v>
      </c>
      <c r="R427" s="13" t="s">
        <v>45</v>
      </c>
      <c r="S427" s="13" t="s">
        <v>39</v>
      </c>
      <c r="T427" s="15">
        <v>1</v>
      </c>
      <c r="U427" s="228" t="s">
        <v>3784</v>
      </c>
      <c r="V427" s="13" t="s">
        <v>2012</v>
      </c>
      <c r="W427" s="16" t="s">
        <v>3747</v>
      </c>
      <c r="X427" s="17">
        <v>346.09</v>
      </c>
      <c r="Y427" s="18">
        <v>336.94</v>
      </c>
      <c r="Z427" s="18">
        <v>0</v>
      </c>
      <c r="AA427" s="18">
        <v>0</v>
      </c>
      <c r="AB427" s="18">
        <v>0</v>
      </c>
      <c r="AC427" s="18">
        <v>53.91</v>
      </c>
      <c r="AD427" s="74">
        <v>9.15</v>
      </c>
      <c r="AE427" s="18">
        <v>0</v>
      </c>
      <c r="AF427" s="18">
        <v>0</v>
      </c>
      <c r="AG427" s="18">
        <v>0</v>
      </c>
      <c r="AH427" s="18">
        <v>0</v>
      </c>
      <c r="AI427" s="18">
        <v>400</v>
      </c>
    </row>
    <row r="428" spans="1:35" x14ac:dyDescent="0.2">
      <c r="A428" s="13" t="s">
        <v>4061</v>
      </c>
      <c r="B428" s="13" t="s">
        <v>108</v>
      </c>
      <c r="C428" s="14" t="s">
        <v>43</v>
      </c>
      <c r="D428" s="13" t="s">
        <v>676</v>
      </c>
      <c r="E428" s="13" t="s">
        <v>4062</v>
      </c>
      <c r="F428" s="13" t="s">
        <v>4063</v>
      </c>
      <c r="G428" s="13" t="s">
        <v>4064</v>
      </c>
      <c r="H428" s="13" t="s">
        <v>4065</v>
      </c>
      <c r="I428" s="13" t="str">
        <f t="shared" si="40"/>
        <v>08-2024</v>
      </c>
      <c r="J428" s="13" t="str">
        <f t="shared" si="41"/>
        <v>2024</v>
      </c>
      <c r="K428" s="227" t="s">
        <v>2474</v>
      </c>
      <c r="L428" s="13" t="s">
        <v>681</v>
      </c>
      <c r="M428" s="13" t="s">
        <v>682</v>
      </c>
      <c r="N428" s="13" t="s">
        <v>35</v>
      </c>
      <c r="O428" s="13" t="s">
        <v>36</v>
      </c>
      <c r="P428" s="13" t="s">
        <v>44</v>
      </c>
      <c r="Q428" s="13" t="s">
        <v>56</v>
      </c>
      <c r="R428" s="13" t="s">
        <v>45</v>
      </c>
      <c r="S428" s="13" t="s">
        <v>39</v>
      </c>
      <c r="T428" s="15">
        <v>1</v>
      </c>
      <c r="U428" s="228" t="s">
        <v>3785</v>
      </c>
      <c r="V428" s="13" t="s">
        <v>683</v>
      </c>
      <c r="W428" s="16" t="s">
        <v>4224</v>
      </c>
      <c r="X428" s="17">
        <v>927.9</v>
      </c>
      <c r="Y428" s="18">
        <v>927.9</v>
      </c>
      <c r="Z428" s="18">
        <v>0</v>
      </c>
      <c r="AA428" s="18">
        <v>0</v>
      </c>
      <c r="AB428" s="18">
        <v>0</v>
      </c>
      <c r="AC428" s="18">
        <v>148.5</v>
      </c>
      <c r="AD428" s="18">
        <v>0</v>
      </c>
      <c r="AE428" s="18">
        <v>0</v>
      </c>
      <c r="AF428" s="18">
        <v>0</v>
      </c>
      <c r="AG428" s="18">
        <v>0</v>
      </c>
      <c r="AH428" s="18">
        <v>0</v>
      </c>
      <c r="AI428" s="18">
        <v>1076.4000000000001</v>
      </c>
    </row>
    <row r="429" spans="1:35" x14ac:dyDescent="0.2">
      <c r="A429" s="13" t="s">
        <v>4066</v>
      </c>
      <c r="B429" s="13" t="s">
        <v>108</v>
      </c>
      <c r="C429" s="14" t="s">
        <v>43</v>
      </c>
      <c r="D429" s="13" t="s">
        <v>4067</v>
      </c>
      <c r="E429" s="13" t="s">
        <v>4068</v>
      </c>
      <c r="F429" s="13" t="s">
        <v>4069</v>
      </c>
      <c r="G429" s="13" t="s">
        <v>4070</v>
      </c>
      <c r="H429" s="13" t="s">
        <v>4071</v>
      </c>
      <c r="I429" s="13" t="str">
        <f t="shared" si="40"/>
        <v>08-2024</v>
      </c>
      <c r="J429" s="13" t="str">
        <f t="shared" si="41"/>
        <v>2024</v>
      </c>
      <c r="K429" s="227" t="s">
        <v>2475</v>
      </c>
      <c r="L429" s="13" t="s">
        <v>4225</v>
      </c>
      <c r="M429" s="13" t="s">
        <v>4226</v>
      </c>
      <c r="N429" s="13" t="s">
        <v>35</v>
      </c>
      <c r="O429" s="13" t="s">
        <v>36</v>
      </c>
      <c r="P429" s="13" t="s">
        <v>44</v>
      </c>
      <c r="Q429" s="13" t="s">
        <v>46</v>
      </c>
      <c r="R429" s="13" t="s">
        <v>45</v>
      </c>
      <c r="S429" s="13" t="s">
        <v>39</v>
      </c>
      <c r="T429" s="15">
        <v>1</v>
      </c>
      <c r="U429" s="228" t="s">
        <v>3785</v>
      </c>
      <c r="V429" s="13" t="s">
        <v>4227</v>
      </c>
      <c r="W429" s="16" t="s">
        <v>4228</v>
      </c>
      <c r="X429" s="17">
        <v>1814.56</v>
      </c>
      <c r="Y429" s="18">
        <v>1814.56</v>
      </c>
      <c r="Z429" s="18">
        <v>0</v>
      </c>
      <c r="AA429" s="18">
        <v>0</v>
      </c>
      <c r="AB429" s="18">
        <v>0</v>
      </c>
      <c r="AC429" s="18">
        <v>290.33</v>
      </c>
      <c r="AD429" s="18">
        <v>0</v>
      </c>
      <c r="AE429" s="74">
        <v>22.69</v>
      </c>
      <c r="AF429" s="18">
        <v>0</v>
      </c>
      <c r="AG429" s="18">
        <v>0</v>
      </c>
      <c r="AH429" s="18">
        <v>0</v>
      </c>
      <c r="AI429" s="18">
        <v>2082.1999999999998</v>
      </c>
    </row>
    <row r="430" spans="1:35" x14ac:dyDescent="0.2">
      <c r="A430" s="13" t="s">
        <v>4072</v>
      </c>
      <c r="B430" s="13" t="s">
        <v>108</v>
      </c>
      <c r="C430" s="14" t="s">
        <v>43</v>
      </c>
      <c r="D430" s="13" t="s">
        <v>4073</v>
      </c>
      <c r="E430" s="13" t="s">
        <v>4074</v>
      </c>
      <c r="F430" s="13" t="s">
        <v>4075</v>
      </c>
      <c r="G430" s="13" t="s">
        <v>4076</v>
      </c>
      <c r="H430" s="13" t="s">
        <v>4077</v>
      </c>
      <c r="I430" s="13" t="str">
        <f t="shared" si="40"/>
        <v>08-2024</v>
      </c>
      <c r="J430" s="13" t="str">
        <f t="shared" si="41"/>
        <v>2024</v>
      </c>
      <c r="K430" s="227" t="s">
        <v>2475</v>
      </c>
      <c r="L430" s="13" t="s">
        <v>4229</v>
      </c>
      <c r="M430" s="13" t="s">
        <v>4230</v>
      </c>
      <c r="N430" s="13" t="s">
        <v>35</v>
      </c>
      <c r="O430" s="13" t="s">
        <v>36</v>
      </c>
      <c r="P430" s="13" t="s">
        <v>44</v>
      </c>
      <c r="Q430" s="13" t="s">
        <v>46</v>
      </c>
      <c r="R430" s="13" t="s">
        <v>45</v>
      </c>
      <c r="S430" s="13" t="s">
        <v>39</v>
      </c>
      <c r="T430" s="15">
        <v>1</v>
      </c>
      <c r="U430" s="228" t="s">
        <v>3784</v>
      </c>
      <c r="V430" s="13" t="s">
        <v>4231</v>
      </c>
      <c r="W430" s="16" t="s">
        <v>4232</v>
      </c>
      <c r="X430" s="17">
        <v>256.04000000000002</v>
      </c>
      <c r="Y430" s="18">
        <v>256.04000000000002</v>
      </c>
      <c r="Z430" s="18">
        <v>0</v>
      </c>
      <c r="AA430" s="18">
        <v>0</v>
      </c>
      <c r="AB430" s="18">
        <v>0</v>
      </c>
      <c r="AC430" s="18">
        <v>40.96</v>
      </c>
      <c r="AD430" s="18">
        <v>0</v>
      </c>
      <c r="AE430" s="18">
        <v>0</v>
      </c>
      <c r="AF430" s="18">
        <v>0</v>
      </c>
      <c r="AG430" s="18">
        <v>0</v>
      </c>
      <c r="AH430" s="18">
        <v>0</v>
      </c>
      <c r="AI430" s="18">
        <v>297</v>
      </c>
    </row>
    <row r="431" spans="1:35" x14ac:dyDescent="0.2">
      <c r="A431" s="13" t="s">
        <v>4078</v>
      </c>
      <c r="B431" s="13" t="s">
        <v>108</v>
      </c>
      <c r="C431" s="14" t="s">
        <v>43</v>
      </c>
      <c r="D431" s="13" t="s">
        <v>1468</v>
      </c>
      <c r="E431" s="13" t="s">
        <v>4079</v>
      </c>
      <c r="F431" s="13" t="s">
        <v>4080</v>
      </c>
      <c r="G431" s="13" t="s">
        <v>4081</v>
      </c>
      <c r="H431" s="13" t="s">
        <v>4082</v>
      </c>
      <c r="I431" s="13" t="str">
        <f t="shared" si="40"/>
        <v>08-2024</v>
      </c>
      <c r="J431" s="13" t="str">
        <f t="shared" si="41"/>
        <v>2024</v>
      </c>
      <c r="K431" s="227" t="s">
        <v>2475</v>
      </c>
      <c r="L431" s="13" t="s">
        <v>1473</v>
      </c>
      <c r="M431" s="13" t="s">
        <v>1474</v>
      </c>
      <c r="N431" s="13" t="s">
        <v>35</v>
      </c>
      <c r="O431" s="13" t="s">
        <v>36</v>
      </c>
      <c r="P431" s="13" t="s">
        <v>44</v>
      </c>
      <c r="Q431" s="13" t="s">
        <v>46</v>
      </c>
      <c r="R431" s="13" t="s">
        <v>45</v>
      </c>
      <c r="S431" s="13" t="s">
        <v>39</v>
      </c>
      <c r="T431" s="15">
        <v>1</v>
      </c>
      <c r="U431" s="228" t="s">
        <v>3784</v>
      </c>
      <c r="V431" s="13" t="s">
        <v>1475</v>
      </c>
      <c r="W431" s="16" t="s">
        <v>3742</v>
      </c>
      <c r="X431" s="17">
        <v>432.68</v>
      </c>
      <c r="Y431" s="18">
        <v>420.75</v>
      </c>
      <c r="Z431" s="18">
        <v>0</v>
      </c>
      <c r="AA431" s="18">
        <v>0</v>
      </c>
      <c r="AB431" s="18">
        <v>0</v>
      </c>
      <c r="AC431" s="18">
        <v>67.319999999999993</v>
      </c>
      <c r="AD431" s="74">
        <v>11.93</v>
      </c>
      <c r="AE431" s="18">
        <v>0</v>
      </c>
      <c r="AF431" s="18">
        <v>0</v>
      </c>
      <c r="AG431" s="18">
        <v>0</v>
      </c>
      <c r="AH431" s="18">
        <v>0</v>
      </c>
      <c r="AI431" s="18">
        <v>500</v>
      </c>
    </row>
    <row r="432" spans="1:35" x14ac:dyDescent="0.2">
      <c r="A432" s="13" t="s">
        <v>4083</v>
      </c>
      <c r="B432" s="13" t="s">
        <v>108</v>
      </c>
      <c r="C432" s="14" t="s">
        <v>43</v>
      </c>
      <c r="D432" s="13" t="s">
        <v>1468</v>
      </c>
      <c r="E432" s="13" t="s">
        <v>4084</v>
      </c>
      <c r="F432" s="13" t="s">
        <v>4085</v>
      </c>
      <c r="G432" s="13" t="s">
        <v>4086</v>
      </c>
      <c r="H432" s="13" t="s">
        <v>4087</v>
      </c>
      <c r="I432" s="13" t="str">
        <f t="shared" si="40"/>
        <v>08-2024</v>
      </c>
      <c r="J432" s="13" t="str">
        <f t="shared" si="41"/>
        <v>2024</v>
      </c>
      <c r="K432" s="227" t="s">
        <v>2475</v>
      </c>
      <c r="L432" s="13" t="s">
        <v>1473</v>
      </c>
      <c r="M432" s="13" t="s">
        <v>1474</v>
      </c>
      <c r="N432" s="13" t="s">
        <v>35</v>
      </c>
      <c r="O432" s="13" t="s">
        <v>36</v>
      </c>
      <c r="P432" s="13" t="s">
        <v>44</v>
      </c>
      <c r="Q432" s="13" t="s">
        <v>58</v>
      </c>
      <c r="R432" s="13" t="s">
        <v>45</v>
      </c>
      <c r="S432" s="13" t="s">
        <v>39</v>
      </c>
      <c r="T432" s="15">
        <v>1</v>
      </c>
      <c r="U432" s="228" t="s">
        <v>3784</v>
      </c>
      <c r="V432" s="13" t="s">
        <v>1475</v>
      </c>
      <c r="W432" s="16" t="s">
        <v>3742</v>
      </c>
      <c r="X432" s="17">
        <v>432.68</v>
      </c>
      <c r="Y432" s="18">
        <v>420.75</v>
      </c>
      <c r="Z432" s="18">
        <v>0</v>
      </c>
      <c r="AA432" s="18">
        <v>0</v>
      </c>
      <c r="AB432" s="18">
        <v>0</v>
      </c>
      <c r="AC432" s="18">
        <v>67.319999999999993</v>
      </c>
      <c r="AD432" s="74">
        <v>11.93</v>
      </c>
      <c r="AE432" s="18">
        <v>0</v>
      </c>
      <c r="AF432" s="18">
        <v>0</v>
      </c>
      <c r="AG432" s="18">
        <v>0</v>
      </c>
      <c r="AH432" s="18">
        <v>0</v>
      </c>
      <c r="AI432" s="18">
        <v>500</v>
      </c>
    </row>
    <row r="433" spans="1:36" x14ac:dyDescent="0.2">
      <c r="A433" s="13" t="s">
        <v>4088</v>
      </c>
      <c r="B433" s="13" t="s">
        <v>108</v>
      </c>
      <c r="C433" s="14" t="s">
        <v>43</v>
      </c>
      <c r="D433" s="13" t="s">
        <v>3542</v>
      </c>
      <c r="E433" s="13" t="s">
        <v>4089</v>
      </c>
      <c r="F433" s="13" t="s">
        <v>4090</v>
      </c>
      <c r="G433" s="13" t="s">
        <v>4091</v>
      </c>
      <c r="H433" s="13" t="s">
        <v>4092</v>
      </c>
      <c r="I433" s="13" t="str">
        <f t="shared" si="40"/>
        <v>08-2024</v>
      </c>
      <c r="J433" s="13" t="str">
        <f t="shared" si="41"/>
        <v>2024</v>
      </c>
      <c r="K433" s="227" t="s">
        <v>2475</v>
      </c>
      <c r="L433" s="13" t="s">
        <v>3749</v>
      </c>
      <c r="M433" s="13" t="s">
        <v>3750</v>
      </c>
      <c r="N433" s="13" t="s">
        <v>35</v>
      </c>
      <c r="O433" s="13" t="s">
        <v>36</v>
      </c>
      <c r="P433" s="13" t="s">
        <v>44</v>
      </c>
      <c r="Q433" s="13" t="s">
        <v>58</v>
      </c>
      <c r="R433" s="13" t="s">
        <v>45</v>
      </c>
      <c r="S433" s="13" t="s">
        <v>39</v>
      </c>
      <c r="T433" s="15">
        <v>1</v>
      </c>
      <c r="U433" s="228" t="s">
        <v>3784</v>
      </c>
      <c r="V433" s="13" t="s">
        <v>1475</v>
      </c>
      <c r="W433" s="16" t="s">
        <v>4233</v>
      </c>
      <c r="X433" s="17">
        <v>259.60000000000002</v>
      </c>
      <c r="Y433" s="18">
        <v>252.5</v>
      </c>
      <c r="Z433" s="18">
        <v>0</v>
      </c>
      <c r="AA433" s="18">
        <v>0</v>
      </c>
      <c r="AB433" s="18">
        <v>0</v>
      </c>
      <c r="AC433" s="18">
        <v>40.4</v>
      </c>
      <c r="AD433" s="74">
        <v>7.1</v>
      </c>
      <c r="AE433" s="18">
        <v>0</v>
      </c>
      <c r="AF433" s="18">
        <v>0</v>
      </c>
      <c r="AG433" s="18">
        <v>0</v>
      </c>
      <c r="AH433" s="18">
        <v>0</v>
      </c>
      <c r="AI433" s="18">
        <v>300</v>
      </c>
    </row>
    <row r="434" spans="1:36" x14ac:dyDescent="0.2">
      <c r="A434" s="13" t="s">
        <v>4093</v>
      </c>
      <c r="B434" s="13" t="s">
        <v>108</v>
      </c>
      <c r="C434" s="14" t="s">
        <v>43</v>
      </c>
      <c r="D434" s="13" t="s">
        <v>4094</v>
      </c>
      <c r="E434" s="13" t="s">
        <v>4095</v>
      </c>
      <c r="F434" s="13" t="s">
        <v>4096</v>
      </c>
      <c r="G434" s="13" t="s">
        <v>4097</v>
      </c>
      <c r="H434" s="13" t="s">
        <v>4098</v>
      </c>
      <c r="I434" s="13" t="str">
        <f t="shared" si="40"/>
        <v>08-2024</v>
      </c>
      <c r="J434" s="13" t="str">
        <f t="shared" si="41"/>
        <v>2024</v>
      </c>
      <c r="K434" s="227" t="s">
        <v>2475</v>
      </c>
      <c r="L434" s="13" t="s">
        <v>4234</v>
      </c>
      <c r="M434" s="13" t="s">
        <v>4235</v>
      </c>
      <c r="N434" s="13" t="s">
        <v>35</v>
      </c>
      <c r="O434" s="13" t="s">
        <v>36</v>
      </c>
      <c r="P434" s="13" t="s">
        <v>44</v>
      </c>
      <c r="Q434" s="13" t="s">
        <v>46</v>
      </c>
      <c r="R434" s="13" t="s">
        <v>45</v>
      </c>
      <c r="S434" s="13" t="s">
        <v>39</v>
      </c>
      <c r="T434" s="15">
        <v>1</v>
      </c>
      <c r="U434" s="228" t="s">
        <v>3786</v>
      </c>
      <c r="V434" s="13" t="s">
        <v>693</v>
      </c>
      <c r="W434" s="16" t="s">
        <v>4236</v>
      </c>
      <c r="X434" s="17">
        <v>259.58</v>
      </c>
      <c r="Y434" s="18">
        <v>252.63</v>
      </c>
      <c r="Z434" s="18">
        <v>0</v>
      </c>
      <c r="AA434" s="18">
        <v>0</v>
      </c>
      <c r="AB434" s="18">
        <v>0</v>
      </c>
      <c r="AC434" s="18">
        <v>40.42</v>
      </c>
      <c r="AD434" s="74">
        <v>6.95</v>
      </c>
      <c r="AE434" s="18">
        <v>0</v>
      </c>
      <c r="AF434" s="18">
        <v>0</v>
      </c>
      <c r="AG434" s="18">
        <v>0</v>
      </c>
      <c r="AH434" s="18">
        <v>0</v>
      </c>
      <c r="AI434" s="18">
        <v>300</v>
      </c>
    </row>
    <row r="435" spans="1:36" x14ac:dyDescent="0.2">
      <c r="A435" s="13" t="s">
        <v>4099</v>
      </c>
      <c r="B435" s="13" t="s">
        <v>108</v>
      </c>
      <c r="C435" s="14" t="s">
        <v>43</v>
      </c>
      <c r="D435" s="13" t="s">
        <v>4100</v>
      </c>
      <c r="E435" s="13" t="s">
        <v>4101</v>
      </c>
      <c r="F435" s="13" t="s">
        <v>4102</v>
      </c>
      <c r="G435" s="13" t="s">
        <v>4103</v>
      </c>
      <c r="H435" s="13" t="s">
        <v>4104</v>
      </c>
      <c r="I435" s="13" t="str">
        <f t="shared" si="40"/>
        <v>08-2024</v>
      </c>
      <c r="J435" s="13" t="str">
        <f t="shared" si="41"/>
        <v>2024</v>
      </c>
      <c r="K435" s="227" t="s">
        <v>2474</v>
      </c>
      <c r="L435" s="13" t="s">
        <v>96</v>
      </c>
      <c r="M435" s="13" t="s">
        <v>120</v>
      </c>
      <c r="N435" s="13" t="s">
        <v>35</v>
      </c>
      <c r="O435" s="13" t="s">
        <v>36</v>
      </c>
      <c r="P435" s="13" t="s">
        <v>44</v>
      </c>
      <c r="Q435" s="13" t="s">
        <v>46</v>
      </c>
      <c r="R435" s="13" t="s">
        <v>45</v>
      </c>
      <c r="S435" s="13" t="s">
        <v>39</v>
      </c>
      <c r="T435" s="15">
        <v>1</v>
      </c>
      <c r="U435" s="228" t="s">
        <v>3785</v>
      </c>
      <c r="V435" s="230" t="s">
        <v>3026</v>
      </c>
      <c r="W435" s="16" t="s">
        <v>4237</v>
      </c>
      <c r="X435" s="17">
        <v>256.02999999999997</v>
      </c>
      <c r="Y435" s="18">
        <f>ROUND(230.43*(1-0.915),2)</f>
        <v>19.59</v>
      </c>
      <c r="Z435" s="18">
        <v>0</v>
      </c>
      <c r="AA435" s="18">
        <v>0</v>
      </c>
      <c r="AB435" s="18">
        <v>0</v>
      </c>
      <c r="AC435" s="18">
        <f>ROUND(36.87*(1-0.915),2)</f>
        <v>3.13</v>
      </c>
      <c r="AD435" s="18">
        <v>0</v>
      </c>
      <c r="AE435" s="18">
        <v>0</v>
      </c>
      <c r="AF435" s="18">
        <v>0</v>
      </c>
      <c r="AG435" s="18">
        <v>0</v>
      </c>
      <c r="AH435" s="18">
        <v>0</v>
      </c>
      <c r="AI435" s="18">
        <v>267.29999999999995</v>
      </c>
      <c r="AJ435" s="8">
        <v>244.58</v>
      </c>
    </row>
    <row r="436" spans="1:36" x14ac:dyDescent="0.2">
      <c r="A436" s="13" t="s">
        <v>4105</v>
      </c>
      <c r="B436" s="13" t="s">
        <v>108</v>
      </c>
      <c r="C436" s="14" t="s">
        <v>43</v>
      </c>
      <c r="D436" s="13" t="s">
        <v>4106</v>
      </c>
      <c r="E436" s="13" t="s">
        <v>4107</v>
      </c>
      <c r="F436" s="13" t="s">
        <v>4108</v>
      </c>
      <c r="G436" s="13" t="s">
        <v>4109</v>
      </c>
      <c r="H436" s="13" t="s">
        <v>4110</v>
      </c>
      <c r="I436" s="13" t="str">
        <f t="shared" si="40"/>
        <v>08-2024</v>
      </c>
      <c r="J436" s="13" t="str">
        <f t="shared" si="41"/>
        <v>2024</v>
      </c>
      <c r="K436" s="227" t="s">
        <v>2475</v>
      </c>
      <c r="L436" s="13" t="s">
        <v>4238</v>
      </c>
      <c r="M436" s="13" t="s">
        <v>4239</v>
      </c>
      <c r="N436" s="13" t="s">
        <v>35</v>
      </c>
      <c r="O436" s="13" t="s">
        <v>36</v>
      </c>
      <c r="P436" s="13" t="s">
        <v>44</v>
      </c>
      <c r="Q436" s="13" t="s">
        <v>58</v>
      </c>
      <c r="R436" s="13" t="s">
        <v>45</v>
      </c>
      <c r="S436" s="13" t="s">
        <v>39</v>
      </c>
      <c r="T436" s="15">
        <v>1</v>
      </c>
      <c r="U436" s="228" t="s">
        <v>3784</v>
      </c>
      <c r="V436" s="13" t="s">
        <v>4240</v>
      </c>
      <c r="W436" s="16" t="s">
        <v>3721</v>
      </c>
      <c r="X436" s="17">
        <v>259.57</v>
      </c>
      <c r="Y436" s="18">
        <v>252.69</v>
      </c>
      <c r="Z436" s="18">
        <v>0</v>
      </c>
      <c r="AA436" s="18">
        <v>0</v>
      </c>
      <c r="AB436" s="18">
        <v>0</v>
      </c>
      <c r="AC436" s="18">
        <v>40.43</v>
      </c>
      <c r="AD436" s="74">
        <v>6.88</v>
      </c>
      <c r="AE436" s="18">
        <v>0</v>
      </c>
      <c r="AF436" s="18">
        <v>0</v>
      </c>
      <c r="AG436" s="18">
        <v>0</v>
      </c>
      <c r="AH436" s="18">
        <v>0</v>
      </c>
      <c r="AI436" s="18">
        <v>300</v>
      </c>
    </row>
    <row r="437" spans="1:36" x14ac:dyDescent="0.2">
      <c r="A437" s="13" t="s">
        <v>4111</v>
      </c>
      <c r="B437" s="13" t="s">
        <v>108</v>
      </c>
      <c r="C437" s="14" t="s">
        <v>43</v>
      </c>
      <c r="D437" s="13" t="s">
        <v>1487</v>
      </c>
      <c r="E437" s="13" t="s">
        <v>4112</v>
      </c>
      <c r="F437" s="13" t="s">
        <v>4113</v>
      </c>
      <c r="G437" s="13" t="s">
        <v>4114</v>
      </c>
      <c r="H437" s="13" t="s">
        <v>4115</v>
      </c>
      <c r="I437" s="13" t="str">
        <f t="shared" si="40"/>
        <v>08-2024</v>
      </c>
      <c r="J437" s="13" t="str">
        <f t="shared" si="41"/>
        <v>2024</v>
      </c>
      <c r="K437" s="227" t="s">
        <v>2475</v>
      </c>
      <c r="L437" s="13" t="s">
        <v>1492</v>
      </c>
      <c r="M437" s="13" t="s">
        <v>1493</v>
      </c>
      <c r="N437" s="13" t="s">
        <v>35</v>
      </c>
      <c r="O437" s="13" t="s">
        <v>36</v>
      </c>
      <c r="P437" s="13" t="s">
        <v>44</v>
      </c>
      <c r="Q437" s="13" t="s">
        <v>46</v>
      </c>
      <c r="R437" s="13" t="s">
        <v>45</v>
      </c>
      <c r="S437" s="13" t="s">
        <v>39</v>
      </c>
      <c r="T437" s="15">
        <v>1</v>
      </c>
      <c r="U437" s="228" t="s">
        <v>3784</v>
      </c>
      <c r="V437" s="13" t="s">
        <v>693</v>
      </c>
      <c r="W437" s="16" t="s">
        <v>4241</v>
      </c>
      <c r="X437" s="17">
        <v>432.67</v>
      </c>
      <c r="Y437" s="18">
        <v>420.81</v>
      </c>
      <c r="Z437" s="18">
        <v>0</v>
      </c>
      <c r="AA437" s="18">
        <v>0</v>
      </c>
      <c r="AB437" s="18">
        <v>0</v>
      </c>
      <c r="AC437" s="18">
        <v>67.33</v>
      </c>
      <c r="AD437" s="74">
        <v>11.86</v>
      </c>
      <c r="AE437" s="18">
        <v>0</v>
      </c>
      <c r="AF437" s="18">
        <v>0</v>
      </c>
      <c r="AG437" s="18">
        <v>0</v>
      </c>
      <c r="AH437" s="18">
        <v>0</v>
      </c>
      <c r="AI437" s="18">
        <v>500</v>
      </c>
    </row>
    <row r="438" spans="1:36" x14ac:dyDescent="0.2">
      <c r="A438" s="13" t="s">
        <v>4116</v>
      </c>
      <c r="B438" s="13" t="s">
        <v>108</v>
      </c>
      <c r="C438" s="14" t="s">
        <v>43</v>
      </c>
      <c r="D438" s="13" t="s">
        <v>4117</v>
      </c>
      <c r="E438" s="13" t="s">
        <v>4118</v>
      </c>
      <c r="F438" s="13" t="s">
        <v>4119</v>
      </c>
      <c r="G438" s="13" t="s">
        <v>4120</v>
      </c>
      <c r="H438" s="13" t="s">
        <v>4121</v>
      </c>
      <c r="I438" s="13" t="str">
        <f t="shared" si="40"/>
        <v>08-2024</v>
      </c>
      <c r="J438" s="13" t="str">
        <f t="shared" si="41"/>
        <v>2024</v>
      </c>
      <c r="K438" s="227" t="s">
        <v>2475</v>
      </c>
      <c r="L438" s="13" t="s">
        <v>4242</v>
      </c>
      <c r="M438" s="13" t="s">
        <v>4243</v>
      </c>
      <c r="N438" s="13" t="s">
        <v>35</v>
      </c>
      <c r="O438" s="13" t="s">
        <v>36</v>
      </c>
      <c r="P438" s="13" t="s">
        <v>44</v>
      </c>
      <c r="Q438" s="13" t="s">
        <v>46</v>
      </c>
      <c r="R438" s="13" t="s">
        <v>45</v>
      </c>
      <c r="S438" s="13" t="s">
        <v>39</v>
      </c>
      <c r="T438" s="15">
        <v>1</v>
      </c>
      <c r="U438" s="228" t="s">
        <v>3784</v>
      </c>
      <c r="V438" s="13" t="s">
        <v>1380</v>
      </c>
      <c r="W438" s="16" t="s">
        <v>4244</v>
      </c>
      <c r="X438" s="17">
        <v>216.47</v>
      </c>
      <c r="Y438" s="18">
        <v>210.88</v>
      </c>
      <c r="Z438" s="18">
        <v>0</v>
      </c>
      <c r="AA438" s="18">
        <v>0</v>
      </c>
      <c r="AB438" s="18">
        <v>0</v>
      </c>
      <c r="AC438" s="18">
        <v>33.74</v>
      </c>
      <c r="AD438" s="74">
        <v>5.59</v>
      </c>
      <c r="AE438" s="18">
        <v>0</v>
      </c>
      <c r="AF438" s="18">
        <v>0</v>
      </c>
      <c r="AG438" s="18">
        <v>0</v>
      </c>
      <c r="AH438" s="18">
        <v>0</v>
      </c>
      <c r="AI438" s="18">
        <v>250.21</v>
      </c>
    </row>
    <row r="439" spans="1:36" x14ac:dyDescent="0.2">
      <c r="A439" s="13" t="s">
        <v>4122</v>
      </c>
      <c r="B439" s="13" t="s">
        <v>108</v>
      </c>
      <c r="C439" s="14" t="s">
        <v>43</v>
      </c>
      <c r="D439" s="13" t="s">
        <v>464</v>
      </c>
      <c r="E439" s="13" t="s">
        <v>4123</v>
      </c>
      <c r="F439" s="13" t="s">
        <v>4124</v>
      </c>
      <c r="G439" s="13" t="s">
        <v>4125</v>
      </c>
      <c r="H439" s="13" t="s">
        <v>4126</v>
      </c>
      <c r="I439" s="13" t="str">
        <f t="shared" si="40"/>
        <v>08-2024</v>
      </c>
      <c r="J439" s="13" t="str">
        <f t="shared" si="41"/>
        <v>2024</v>
      </c>
      <c r="K439" s="227" t="s">
        <v>2474</v>
      </c>
      <c r="L439" s="13" t="s">
        <v>116</v>
      </c>
      <c r="M439" s="13" t="s">
        <v>125</v>
      </c>
      <c r="N439" s="13" t="s">
        <v>35</v>
      </c>
      <c r="O439" s="13" t="s">
        <v>36</v>
      </c>
      <c r="P439" s="13" t="s">
        <v>51</v>
      </c>
      <c r="Q439" s="13" t="s">
        <v>52</v>
      </c>
      <c r="R439" s="13" t="s">
        <v>45</v>
      </c>
      <c r="S439" s="13" t="s">
        <v>39</v>
      </c>
      <c r="T439" s="15">
        <v>1</v>
      </c>
      <c r="U439" s="228" t="s">
        <v>3785</v>
      </c>
      <c r="V439" s="13" t="s">
        <v>117</v>
      </c>
      <c r="W439" s="16" t="s">
        <v>118</v>
      </c>
      <c r="X439" s="17">
        <v>585.76</v>
      </c>
      <c r="Y439" s="18">
        <v>516.37</v>
      </c>
      <c r="Z439" s="18">
        <v>0</v>
      </c>
      <c r="AA439" s="18">
        <v>0</v>
      </c>
      <c r="AB439" s="18">
        <v>0</v>
      </c>
      <c r="AC439" s="18">
        <v>82.62</v>
      </c>
      <c r="AD439" s="18">
        <v>0</v>
      </c>
      <c r="AE439" s="18">
        <v>0</v>
      </c>
      <c r="AF439" s="18">
        <v>0</v>
      </c>
      <c r="AG439" s="18">
        <v>0</v>
      </c>
      <c r="AH439" s="18">
        <v>0</v>
      </c>
      <c r="AI439" s="18">
        <v>598.99</v>
      </c>
    </row>
    <row r="440" spans="1:36" x14ac:dyDescent="0.2">
      <c r="A440" s="13" t="s">
        <v>4127</v>
      </c>
      <c r="B440" s="13" t="s">
        <v>108</v>
      </c>
      <c r="C440" s="14" t="s">
        <v>43</v>
      </c>
      <c r="D440" s="13" t="s">
        <v>2116</v>
      </c>
      <c r="E440" s="13" t="s">
        <v>4128</v>
      </c>
      <c r="F440" s="13" t="s">
        <v>4129</v>
      </c>
      <c r="G440" s="13" t="s">
        <v>4130</v>
      </c>
      <c r="H440" s="13" t="s">
        <v>4131</v>
      </c>
      <c r="I440" s="13" t="str">
        <f t="shared" si="40"/>
        <v>08-2024</v>
      </c>
      <c r="J440" s="13" t="str">
        <f t="shared" si="41"/>
        <v>2024</v>
      </c>
      <c r="K440" s="227" t="s">
        <v>2474</v>
      </c>
      <c r="L440" s="13" t="s">
        <v>2121</v>
      </c>
      <c r="M440" s="13" t="s">
        <v>2122</v>
      </c>
      <c r="N440" s="13" t="s">
        <v>35</v>
      </c>
      <c r="O440" s="13" t="s">
        <v>36</v>
      </c>
      <c r="P440" s="13" t="s">
        <v>44</v>
      </c>
      <c r="Q440" s="13" t="s">
        <v>56</v>
      </c>
      <c r="R440" s="13" t="s">
        <v>45</v>
      </c>
      <c r="S440" s="13" t="s">
        <v>39</v>
      </c>
      <c r="T440" s="15">
        <v>1</v>
      </c>
      <c r="U440" s="228" t="s">
        <v>3785</v>
      </c>
      <c r="V440" s="13" t="s">
        <v>4245</v>
      </c>
      <c r="W440" s="16" t="s">
        <v>4246</v>
      </c>
      <c r="X440" s="17">
        <v>77.59</v>
      </c>
      <c r="Y440" s="18">
        <v>77.59</v>
      </c>
      <c r="Z440" s="18">
        <v>0</v>
      </c>
      <c r="AA440" s="18">
        <v>0</v>
      </c>
      <c r="AB440" s="18">
        <v>0</v>
      </c>
      <c r="AC440" s="18">
        <v>12.41</v>
      </c>
      <c r="AD440" s="18">
        <v>0</v>
      </c>
      <c r="AE440" s="18">
        <v>0</v>
      </c>
      <c r="AF440" s="18">
        <v>0</v>
      </c>
      <c r="AG440" s="18">
        <v>0</v>
      </c>
      <c r="AH440" s="18">
        <v>0</v>
      </c>
      <c r="AI440" s="18">
        <v>90</v>
      </c>
    </row>
    <row r="441" spans="1:36" x14ac:dyDescent="0.2">
      <c r="A441" s="13" t="s">
        <v>4132</v>
      </c>
      <c r="B441" s="13" t="s">
        <v>108</v>
      </c>
      <c r="C441" s="14" t="s">
        <v>43</v>
      </c>
      <c r="D441" s="13" t="s">
        <v>4133</v>
      </c>
      <c r="E441" s="13" t="s">
        <v>4134</v>
      </c>
      <c r="F441" s="13" t="s">
        <v>4135</v>
      </c>
      <c r="G441" s="13" t="s">
        <v>4136</v>
      </c>
      <c r="H441" s="13" t="s">
        <v>4137</v>
      </c>
      <c r="I441" s="13" t="str">
        <f t="shared" si="40"/>
        <v>08-2024</v>
      </c>
      <c r="J441" s="13" t="str">
        <f t="shared" si="41"/>
        <v>2024</v>
      </c>
      <c r="K441" s="227" t="s">
        <v>2474</v>
      </c>
      <c r="L441" s="13" t="s">
        <v>4247</v>
      </c>
      <c r="M441" s="13" t="s">
        <v>4248</v>
      </c>
      <c r="N441" s="13" t="s">
        <v>35</v>
      </c>
      <c r="O441" s="13" t="s">
        <v>36</v>
      </c>
      <c r="P441" s="13" t="s">
        <v>44</v>
      </c>
      <c r="Q441" s="13" t="s">
        <v>56</v>
      </c>
      <c r="R441" s="13" t="s">
        <v>45</v>
      </c>
      <c r="S441" s="13" t="s">
        <v>39</v>
      </c>
      <c r="T441" s="15">
        <v>1</v>
      </c>
      <c r="U441" s="228" t="s">
        <v>3785</v>
      </c>
      <c r="V441" s="13" t="s">
        <v>4249</v>
      </c>
      <c r="W441" s="16" t="s">
        <v>728</v>
      </c>
      <c r="X441" s="17">
        <v>1464.66</v>
      </c>
      <c r="Y441" s="18">
        <v>1464.66</v>
      </c>
      <c r="Z441" s="18">
        <v>0</v>
      </c>
      <c r="AA441" s="18">
        <v>0</v>
      </c>
      <c r="AB441" s="18">
        <v>0</v>
      </c>
      <c r="AC441" s="18">
        <v>234.35</v>
      </c>
      <c r="AD441" s="18">
        <v>0</v>
      </c>
      <c r="AE441" s="18">
        <v>0</v>
      </c>
      <c r="AF441" s="18">
        <v>0</v>
      </c>
      <c r="AG441" s="18">
        <v>0</v>
      </c>
      <c r="AH441" s="18">
        <v>0</v>
      </c>
      <c r="AI441" s="18">
        <v>1699.01</v>
      </c>
    </row>
    <row r="442" spans="1:36" x14ac:dyDescent="0.2">
      <c r="A442" s="13" t="s">
        <v>4138</v>
      </c>
      <c r="B442" s="13" t="s">
        <v>38</v>
      </c>
      <c r="C442" s="14" t="s">
        <v>43</v>
      </c>
      <c r="D442" s="13" t="s">
        <v>38</v>
      </c>
      <c r="E442" s="13" t="s">
        <v>38</v>
      </c>
      <c r="F442" s="19" t="s">
        <v>4139</v>
      </c>
      <c r="G442" s="13" t="s">
        <v>38</v>
      </c>
      <c r="H442" s="20">
        <v>45512</v>
      </c>
      <c r="I442" s="13" t="str">
        <f>TEXT(MONTH(H442),"00")&amp;"-"&amp;YEAR(H442)</f>
        <v>08-2024</v>
      </c>
      <c r="J442" s="19">
        <f>YEAR(H442)</f>
        <v>2024</v>
      </c>
      <c r="K442" s="227" t="s">
        <v>2474</v>
      </c>
      <c r="L442" s="13" t="s">
        <v>469</v>
      </c>
      <c r="M442" s="13" t="s">
        <v>470</v>
      </c>
      <c r="N442" s="13" t="s">
        <v>35</v>
      </c>
      <c r="O442" s="13" t="s">
        <v>36</v>
      </c>
      <c r="P442" s="13" t="s">
        <v>38</v>
      </c>
      <c r="Q442" s="19" t="s">
        <v>46</v>
      </c>
      <c r="R442" s="13" t="s">
        <v>38</v>
      </c>
      <c r="S442" s="13" t="s">
        <v>39</v>
      </c>
      <c r="T442" s="15">
        <v>1</v>
      </c>
      <c r="U442" s="228" t="s">
        <v>3785</v>
      </c>
      <c r="V442" s="19" t="s">
        <v>3779</v>
      </c>
      <c r="W442" s="16">
        <v>214.66</v>
      </c>
      <c r="X442" s="17">
        <f>ROUND(W442*T442,2)</f>
        <v>214.66</v>
      </c>
      <c r="Y442" s="18">
        <f>X442</f>
        <v>214.66</v>
      </c>
      <c r="Z442" s="18">
        <v>0</v>
      </c>
      <c r="AA442" s="18">
        <v>0</v>
      </c>
      <c r="AB442" s="18">
        <v>0</v>
      </c>
      <c r="AC442" s="18">
        <v>34.340000000000003</v>
      </c>
      <c r="AD442" s="18">
        <v>0</v>
      </c>
      <c r="AE442" s="18">
        <v>0</v>
      </c>
      <c r="AF442" s="18">
        <v>0</v>
      </c>
      <c r="AG442" s="18">
        <v>0</v>
      </c>
      <c r="AH442" s="18">
        <v>0</v>
      </c>
      <c r="AI442" s="18">
        <f>Y442-AA442+AB442+AC442+AD442-AE442-AF442+AG442-AH442</f>
        <v>249</v>
      </c>
    </row>
    <row r="443" spans="1:36" x14ac:dyDescent="0.2">
      <c r="A443" s="13" t="s">
        <v>4140</v>
      </c>
      <c r="B443" s="13" t="s">
        <v>38</v>
      </c>
      <c r="C443" s="14" t="s">
        <v>43</v>
      </c>
      <c r="D443" s="13" t="s">
        <v>38</v>
      </c>
      <c r="E443" s="13" t="s">
        <v>38</v>
      </c>
      <c r="F443" s="19" t="s">
        <v>4141</v>
      </c>
      <c r="G443" s="13" t="s">
        <v>38</v>
      </c>
      <c r="H443" s="20">
        <v>45516</v>
      </c>
      <c r="I443" s="13" t="str">
        <f>TEXT(MONTH(H443),"00")&amp;"-"&amp;YEAR(H443)</f>
        <v>08-2024</v>
      </c>
      <c r="J443" s="19">
        <f>YEAR(H443)</f>
        <v>2024</v>
      </c>
      <c r="K443" s="227" t="s">
        <v>2474</v>
      </c>
      <c r="L443" s="13" t="s">
        <v>473</v>
      </c>
      <c r="M443" s="13" t="s">
        <v>474</v>
      </c>
      <c r="N443" s="13" t="s">
        <v>35</v>
      </c>
      <c r="O443" s="13" t="s">
        <v>36</v>
      </c>
      <c r="P443" s="13" t="s">
        <v>38</v>
      </c>
      <c r="Q443" s="19" t="s">
        <v>56</v>
      </c>
      <c r="R443" s="13" t="s">
        <v>38</v>
      </c>
      <c r="S443" s="13" t="s">
        <v>39</v>
      </c>
      <c r="T443" s="15">
        <v>1</v>
      </c>
      <c r="U443" s="228" t="s">
        <v>3784</v>
      </c>
      <c r="V443" s="19" t="s">
        <v>4250</v>
      </c>
      <c r="W443" s="16">
        <v>1100</v>
      </c>
      <c r="X443" s="17">
        <f>ROUND(W443*T443,2)</f>
        <v>1100</v>
      </c>
      <c r="Y443" s="18">
        <f>ROUND(X443/1.16,2)</f>
        <v>948.28</v>
      </c>
      <c r="Z443" s="18">
        <v>0</v>
      </c>
      <c r="AA443" s="18">
        <v>0</v>
      </c>
      <c r="AB443" s="18">
        <v>0</v>
      </c>
      <c r="AC443" s="18">
        <f>X443-Y443</f>
        <v>151.72000000000003</v>
      </c>
      <c r="AD443" s="18">
        <v>0</v>
      </c>
      <c r="AE443" s="18">
        <v>0</v>
      </c>
      <c r="AF443" s="18">
        <v>0</v>
      </c>
      <c r="AG443" s="18">
        <v>0</v>
      </c>
      <c r="AH443" s="18">
        <v>0</v>
      </c>
      <c r="AI443" s="18">
        <f>Y443-AA443+AB443+AC443+AD443-AE443-AF443+AG443-AH443</f>
        <v>1100</v>
      </c>
    </row>
    <row r="444" spans="1:36" x14ac:dyDescent="0.2">
      <c r="A444" s="13" t="s">
        <v>4142</v>
      </c>
      <c r="B444" s="13" t="s">
        <v>38</v>
      </c>
      <c r="C444" s="14" t="s">
        <v>43</v>
      </c>
      <c r="D444" s="13" t="s">
        <v>38</v>
      </c>
      <c r="E444" s="13" t="s">
        <v>38</v>
      </c>
      <c r="F444" s="19" t="s">
        <v>4143</v>
      </c>
      <c r="G444" s="13" t="s">
        <v>38</v>
      </c>
      <c r="H444" s="20">
        <v>45526</v>
      </c>
      <c r="I444" s="13" t="str">
        <f>TEXT(MONTH(H444),"00")&amp;"-"&amp;YEAR(H444)</f>
        <v>08-2024</v>
      </c>
      <c r="J444" s="19">
        <f>YEAR(H444)</f>
        <v>2024</v>
      </c>
      <c r="K444" s="227" t="s">
        <v>2474</v>
      </c>
      <c r="L444" s="13" t="s">
        <v>473</v>
      </c>
      <c r="M444" s="13" t="s">
        <v>474</v>
      </c>
      <c r="N444" s="13" t="s">
        <v>35</v>
      </c>
      <c r="O444" s="13" t="s">
        <v>36</v>
      </c>
      <c r="P444" s="13" t="s">
        <v>38</v>
      </c>
      <c r="Q444" s="19" t="s">
        <v>56</v>
      </c>
      <c r="R444" s="13" t="s">
        <v>38</v>
      </c>
      <c r="S444" s="13" t="s">
        <v>39</v>
      </c>
      <c r="T444" s="15">
        <v>1</v>
      </c>
      <c r="U444" s="228" t="s">
        <v>3784</v>
      </c>
      <c r="V444" s="19" t="s">
        <v>2173</v>
      </c>
      <c r="W444" s="16">
        <v>300</v>
      </c>
      <c r="X444" s="17">
        <f>ROUND(W444*T444,2)</f>
        <v>300</v>
      </c>
      <c r="Y444" s="18">
        <f>ROUND(X444/1.16,2)</f>
        <v>258.62</v>
      </c>
      <c r="Z444" s="18">
        <v>0</v>
      </c>
      <c r="AA444" s="18">
        <v>0</v>
      </c>
      <c r="AB444" s="18">
        <v>0</v>
      </c>
      <c r="AC444" s="18">
        <f>X444-Y444</f>
        <v>41.379999999999995</v>
      </c>
      <c r="AD444" s="18">
        <v>0</v>
      </c>
      <c r="AE444" s="18">
        <v>0</v>
      </c>
      <c r="AF444" s="18">
        <v>0</v>
      </c>
      <c r="AG444" s="18">
        <v>0</v>
      </c>
      <c r="AH444" s="18">
        <v>0</v>
      </c>
      <c r="AI444" s="18">
        <f>Y444-AA444+AB444+AC444+AD444-AE444-AF444+AG444-AH444</f>
        <v>300</v>
      </c>
    </row>
    <row r="445" spans="1:36" x14ac:dyDescent="0.2">
      <c r="A445" s="13" t="s">
        <v>4144</v>
      </c>
      <c r="B445" s="13" t="s">
        <v>38</v>
      </c>
      <c r="C445" s="14" t="s">
        <v>43</v>
      </c>
      <c r="D445" s="13" t="s">
        <v>38</v>
      </c>
      <c r="E445" s="13" t="s">
        <v>38</v>
      </c>
      <c r="F445" s="19" t="s">
        <v>4145</v>
      </c>
      <c r="G445" s="13" t="s">
        <v>38</v>
      </c>
      <c r="H445" s="20">
        <v>45527</v>
      </c>
      <c r="I445" s="13" t="str">
        <f>TEXT(MONTH(H445),"00")&amp;"-"&amp;YEAR(H445)</f>
        <v>08-2024</v>
      </c>
      <c r="J445" s="19">
        <f>YEAR(H445)</f>
        <v>2024</v>
      </c>
      <c r="K445" s="227" t="s">
        <v>2474</v>
      </c>
      <c r="L445" s="13" t="s">
        <v>475</v>
      </c>
      <c r="M445" s="13" t="s">
        <v>5468</v>
      </c>
      <c r="N445" s="13" t="s">
        <v>35</v>
      </c>
      <c r="O445" s="13" t="s">
        <v>36</v>
      </c>
      <c r="P445" s="13" t="s">
        <v>38</v>
      </c>
      <c r="Q445" s="19" t="s">
        <v>56</v>
      </c>
      <c r="R445" s="13" t="s">
        <v>38</v>
      </c>
      <c r="S445" s="13" t="s">
        <v>1190</v>
      </c>
      <c r="T445" s="15">
        <v>18.737500000000001</v>
      </c>
      <c r="U445" s="228" t="s">
        <v>3785</v>
      </c>
      <c r="V445" s="19" t="s">
        <v>480</v>
      </c>
      <c r="W445" s="16">
        <v>15.99</v>
      </c>
      <c r="X445" s="17">
        <f>ROUND(W445*T445,2)</f>
        <v>299.61</v>
      </c>
      <c r="Y445" s="18">
        <f>X445</f>
        <v>299.61</v>
      </c>
      <c r="Z445" s="18">
        <v>0</v>
      </c>
      <c r="AA445" s="18">
        <v>0</v>
      </c>
      <c r="AB445" s="18">
        <v>0</v>
      </c>
      <c r="AC445" s="18">
        <f>ROUND(Y445*0.16,2)</f>
        <v>47.94</v>
      </c>
      <c r="AD445" s="18">
        <v>0</v>
      </c>
      <c r="AE445" s="18">
        <v>0</v>
      </c>
      <c r="AF445" s="18">
        <v>0</v>
      </c>
      <c r="AG445" s="18">
        <v>0</v>
      </c>
      <c r="AH445" s="18">
        <v>0</v>
      </c>
      <c r="AI445" s="18">
        <f>Y445-AA445+AB445+AC445+AD445-AE445-AF445+AG445-AH445</f>
        <v>347.55</v>
      </c>
    </row>
    <row r="446" spans="1:36" x14ac:dyDescent="0.2">
      <c r="A446" s="13" t="s">
        <v>4376</v>
      </c>
      <c r="B446" s="13" t="s">
        <v>108</v>
      </c>
      <c r="C446" s="14">
        <v>11</v>
      </c>
      <c r="D446" s="13" t="s">
        <v>86</v>
      </c>
      <c r="E446" s="13" t="s">
        <v>4377</v>
      </c>
      <c r="F446" s="13" t="s">
        <v>4378</v>
      </c>
      <c r="G446" s="13" t="s">
        <v>4379</v>
      </c>
      <c r="H446" s="13" t="s">
        <v>4380</v>
      </c>
      <c r="I446" s="13" t="str">
        <f t="shared" ref="I446:I477" si="42">MID(H446,6,2)&amp;"-"&amp;LEFT(H446,4)</f>
        <v>09-2024</v>
      </c>
      <c r="J446" s="13" t="str">
        <f t="shared" ref="J446:J477" si="43">LEFT(H446,4)</f>
        <v>2024</v>
      </c>
      <c r="K446" s="227" t="s">
        <v>2475</v>
      </c>
      <c r="L446" s="13" t="s">
        <v>2918</v>
      </c>
      <c r="M446" s="13" t="s">
        <v>2919</v>
      </c>
      <c r="N446" s="13" t="s">
        <v>35</v>
      </c>
      <c r="O446" s="13" t="s">
        <v>36</v>
      </c>
      <c r="P446" s="13" t="s">
        <v>44</v>
      </c>
      <c r="Q446" s="13" t="s">
        <v>58</v>
      </c>
      <c r="R446" s="13" t="s">
        <v>61</v>
      </c>
      <c r="S446" s="13" t="s">
        <v>39</v>
      </c>
      <c r="T446" s="15">
        <v>1</v>
      </c>
      <c r="U446" s="228" t="s">
        <v>3784</v>
      </c>
      <c r="V446" s="13" t="s">
        <v>4782</v>
      </c>
      <c r="W446" s="16" t="s">
        <v>4783</v>
      </c>
      <c r="X446" s="17">
        <v>82.76</v>
      </c>
      <c r="Y446" s="18">
        <v>82.76</v>
      </c>
      <c r="Z446" s="18">
        <v>0</v>
      </c>
      <c r="AA446" s="18">
        <v>0</v>
      </c>
      <c r="AB446" s="18">
        <v>0</v>
      </c>
      <c r="AC446" s="18">
        <v>13.24</v>
      </c>
      <c r="AD446" s="18">
        <v>0</v>
      </c>
      <c r="AE446" s="18">
        <v>0</v>
      </c>
      <c r="AF446" s="18">
        <v>0</v>
      </c>
      <c r="AG446" s="18">
        <v>0</v>
      </c>
      <c r="AH446" s="18">
        <v>0</v>
      </c>
      <c r="AI446" s="18">
        <v>96</v>
      </c>
    </row>
    <row r="447" spans="1:36" x14ac:dyDescent="0.2">
      <c r="A447" s="13" t="s">
        <v>4381</v>
      </c>
      <c r="B447" s="13" t="s">
        <v>108</v>
      </c>
      <c r="C447" s="14" t="s">
        <v>43</v>
      </c>
      <c r="D447" s="13" t="s">
        <v>60</v>
      </c>
      <c r="E447" s="13" t="s">
        <v>4382</v>
      </c>
      <c r="F447" s="13" t="s">
        <v>4383</v>
      </c>
      <c r="G447" s="13" t="s">
        <v>4384</v>
      </c>
      <c r="H447" s="13" t="s">
        <v>4385</v>
      </c>
      <c r="I447" s="13" t="str">
        <f t="shared" si="42"/>
        <v>09-2024</v>
      </c>
      <c r="J447" s="13" t="str">
        <f t="shared" si="43"/>
        <v>2024</v>
      </c>
      <c r="K447" s="227" t="s">
        <v>2475</v>
      </c>
      <c r="L447" s="13" t="s">
        <v>2918</v>
      </c>
      <c r="M447" s="13" t="s">
        <v>2919</v>
      </c>
      <c r="N447" s="13" t="s">
        <v>35</v>
      </c>
      <c r="O447" s="13" t="s">
        <v>36</v>
      </c>
      <c r="P447" s="13" t="s">
        <v>44</v>
      </c>
      <c r="Q447" s="13" t="s">
        <v>58</v>
      </c>
      <c r="R447" s="13" t="s">
        <v>45</v>
      </c>
      <c r="S447" s="13" t="s">
        <v>39</v>
      </c>
      <c r="T447" s="15">
        <v>1</v>
      </c>
      <c r="U447" s="228" t="s">
        <v>3784</v>
      </c>
      <c r="V447" s="13" t="s">
        <v>4784</v>
      </c>
      <c r="W447" s="16" t="s">
        <v>3737</v>
      </c>
      <c r="X447" s="17">
        <v>60.34</v>
      </c>
      <c r="Y447" s="18">
        <v>60.34</v>
      </c>
      <c r="Z447" s="18">
        <v>0</v>
      </c>
      <c r="AA447" s="18">
        <v>0</v>
      </c>
      <c r="AB447" s="18">
        <v>0</v>
      </c>
      <c r="AC447" s="18">
        <v>9.65</v>
      </c>
      <c r="AD447" s="18">
        <v>0</v>
      </c>
      <c r="AE447" s="18">
        <v>0</v>
      </c>
      <c r="AF447" s="18">
        <v>0</v>
      </c>
      <c r="AG447" s="18">
        <v>0</v>
      </c>
      <c r="AH447" s="18">
        <v>0</v>
      </c>
      <c r="AI447" s="18">
        <v>69.990000000000009</v>
      </c>
    </row>
    <row r="448" spans="1:36" x14ac:dyDescent="0.2">
      <c r="A448" s="13" t="s">
        <v>4386</v>
      </c>
      <c r="B448" s="13" t="s">
        <v>108</v>
      </c>
      <c r="C448" s="14" t="s">
        <v>43</v>
      </c>
      <c r="D448" s="13" t="s">
        <v>60</v>
      </c>
      <c r="E448" s="13" t="s">
        <v>4387</v>
      </c>
      <c r="F448" s="13" t="s">
        <v>4388</v>
      </c>
      <c r="G448" s="13" t="s">
        <v>4389</v>
      </c>
      <c r="H448" s="13" t="s">
        <v>4390</v>
      </c>
      <c r="I448" s="13" t="str">
        <f t="shared" si="42"/>
        <v>09-2024</v>
      </c>
      <c r="J448" s="13" t="str">
        <f t="shared" si="43"/>
        <v>2024</v>
      </c>
      <c r="K448" s="227" t="s">
        <v>2474</v>
      </c>
      <c r="L448" s="13" t="s">
        <v>57</v>
      </c>
      <c r="M448" s="13" t="s">
        <v>135</v>
      </c>
      <c r="N448" s="13" t="s">
        <v>35</v>
      </c>
      <c r="O448" s="13" t="s">
        <v>36</v>
      </c>
      <c r="P448" s="13" t="s">
        <v>44</v>
      </c>
      <c r="Q448" s="13" t="s">
        <v>37</v>
      </c>
      <c r="R448" s="13" t="s">
        <v>61</v>
      </c>
      <c r="S448" s="13" t="s">
        <v>39</v>
      </c>
      <c r="T448" s="15">
        <v>1</v>
      </c>
      <c r="U448" s="228" t="s">
        <v>3786</v>
      </c>
      <c r="V448" s="13" t="s">
        <v>4785</v>
      </c>
      <c r="W448" s="16" t="s">
        <v>4786</v>
      </c>
      <c r="X448" s="17">
        <v>7356</v>
      </c>
      <c r="Y448" s="18">
        <v>5811.24</v>
      </c>
      <c r="Z448" s="18">
        <v>0</v>
      </c>
      <c r="AA448" s="18">
        <v>0</v>
      </c>
      <c r="AB448" s="18">
        <v>0</v>
      </c>
      <c r="AC448" s="18">
        <v>929.8</v>
      </c>
      <c r="AD448" s="18">
        <v>0</v>
      </c>
      <c r="AE448" s="18">
        <v>0</v>
      </c>
      <c r="AF448" s="18">
        <v>0</v>
      </c>
      <c r="AG448" s="18">
        <v>0</v>
      </c>
      <c r="AH448" s="18">
        <v>0</v>
      </c>
      <c r="AI448" s="18">
        <v>6741.04</v>
      </c>
    </row>
    <row r="449" spans="1:35" x14ac:dyDescent="0.2">
      <c r="A449" s="13" t="s">
        <v>4391</v>
      </c>
      <c r="B449" s="13" t="s">
        <v>108</v>
      </c>
      <c r="C449" s="14" t="s">
        <v>43</v>
      </c>
      <c r="D449" s="13" t="s">
        <v>4392</v>
      </c>
      <c r="E449" s="13" t="s">
        <v>4393</v>
      </c>
      <c r="F449" s="13" t="s">
        <v>4394</v>
      </c>
      <c r="G449" s="13" t="s">
        <v>4395</v>
      </c>
      <c r="H449" s="13" t="s">
        <v>4396</v>
      </c>
      <c r="I449" s="13" t="str">
        <f t="shared" si="42"/>
        <v>09-2024</v>
      </c>
      <c r="J449" s="13" t="str">
        <f t="shared" si="43"/>
        <v>2024</v>
      </c>
      <c r="K449" s="227" t="s">
        <v>2474</v>
      </c>
      <c r="L449" s="13" t="s">
        <v>4746</v>
      </c>
      <c r="M449" s="13" t="s">
        <v>4747</v>
      </c>
      <c r="N449" s="13" t="s">
        <v>35</v>
      </c>
      <c r="O449" s="13" t="s">
        <v>36</v>
      </c>
      <c r="P449" s="13" t="s">
        <v>44</v>
      </c>
      <c r="Q449" s="13" t="s">
        <v>56</v>
      </c>
      <c r="R449" s="13" t="s">
        <v>45</v>
      </c>
      <c r="S449" s="13" t="s">
        <v>39</v>
      </c>
      <c r="T449" s="15">
        <v>1</v>
      </c>
      <c r="U449" s="228" t="s">
        <v>3785</v>
      </c>
      <c r="V449" s="13" t="s">
        <v>4787</v>
      </c>
      <c r="W449" s="16" t="s">
        <v>4788</v>
      </c>
      <c r="X449" s="17">
        <v>249.14</v>
      </c>
      <c r="Y449" s="18">
        <v>249.14</v>
      </c>
      <c r="Z449" s="18">
        <v>0</v>
      </c>
      <c r="AA449" s="18">
        <v>0</v>
      </c>
      <c r="AB449" s="18">
        <v>0</v>
      </c>
      <c r="AC449" s="18">
        <v>39.86</v>
      </c>
      <c r="AD449" s="18">
        <v>0</v>
      </c>
      <c r="AE449" s="18">
        <v>0</v>
      </c>
      <c r="AF449" s="18">
        <v>0</v>
      </c>
      <c r="AG449" s="18">
        <v>0</v>
      </c>
      <c r="AH449" s="18">
        <v>0</v>
      </c>
      <c r="AI449" s="18">
        <v>289</v>
      </c>
    </row>
    <row r="450" spans="1:35" x14ac:dyDescent="0.2">
      <c r="A450" s="13" t="s">
        <v>4397</v>
      </c>
      <c r="B450" s="13" t="s">
        <v>108</v>
      </c>
      <c r="C450" s="14" t="s">
        <v>43</v>
      </c>
      <c r="D450" s="13" t="s">
        <v>4398</v>
      </c>
      <c r="E450" s="13" t="s">
        <v>48</v>
      </c>
      <c r="F450" s="13" t="s">
        <v>4399</v>
      </c>
      <c r="G450" s="13" t="s">
        <v>4400</v>
      </c>
      <c r="H450" s="13" t="s">
        <v>4401</v>
      </c>
      <c r="I450" s="13" t="str">
        <f t="shared" si="42"/>
        <v>09-2024</v>
      </c>
      <c r="J450" s="13" t="str">
        <f t="shared" si="43"/>
        <v>2024</v>
      </c>
      <c r="K450" s="227" t="s">
        <v>2474</v>
      </c>
      <c r="L450" s="13" t="s">
        <v>49</v>
      </c>
      <c r="M450" s="13" t="s">
        <v>124</v>
      </c>
      <c r="N450" s="13" t="s">
        <v>35</v>
      </c>
      <c r="O450" s="13" t="s">
        <v>36</v>
      </c>
      <c r="P450" s="13" t="s">
        <v>44</v>
      </c>
      <c r="Q450" s="13" t="s">
        <v>37</v>
      </c>
      <c r="R450" s="13" t="s">
        <v>45</v>
      </c>
      <c r="S450" s="13" t="s">
        <v>39</v>
      </c>
      <c r="T450" s="15">
        <v>1</v>
      </c>
      <c r="U450" s="228" t="s">
        <v>3785</v>
      </c>
      <c r="V450" s="13" t="s">
        <v>82</v>
      </c>
      <c r="W450" s="16" t="s">
        <v>4789</v>
      </c>
      <c r="X450" s="17">
        <v>203.05</v>
      </c>
      <c r="Y450" s="18">
        <v>203.05</v>
      </c>
      <c r="Z450" s="18">
        <v>0</v>
      </c>
      <c r="AA450" s="18">
        <v>0</v>
      </c>
      <c r="AB450" s="18">
        <v>0</v>
      </c>
      <c r="AC450" s="18">
        <v>32.49</v>
      </c>
      <c r="AD450" s="18">
        <v>0</v>
      </c>
      <c r="AE450" s="18">
        <v>0</v>
      </c>
      <c r="AF450" s="18">
        <v>0</v>
      </c>
      <c r="AG450" s="18">
        <v>0</v>
      </c>
      <c r="AH450" s="18">
        <v>0</v>
      </c>
      <c r="AI450" s="18">
        <v>235.54000000000002</v>
      </c>
    </row>
    <row r="451" spans="1:35" x14ac:dyDescent="0.2">
      <c r="A451" s="13" t="s">
        <v>4402</v>
      </c>
      <c r="B451" s="13" t="s">
        <v>108</v>
      </c>
      <c r="C451" s="14" t="s">
        <v>43</v>
      </c>
      <c r="D451" s="13" t="s">
        <v>86</v>
      </c>
      <c r="E451" s="13" t="s">
        <v>4403</v>
      </c>
      <c r="F451" s="13" t="s">
        <v>4404</v>
      </c>
      <c r="G451" s="13" t="s">
        <v>4405</v>
      </c>
      <c r="H451" s="13" t="s">
        <v>4406</v>
      </c>
      <c r="I451" s="13" t="str">
        <f t="shared" si="42"/>
        <v>09-2024</v>
      </c>
      <c r="J451" s="13" t="str">
        <f t="shared" si="43"/>
        <v>2024</v>
      </c>
      <c r="K451" s="227" t="s">
        <v>2474</v>
      </c>
      <c r="L451" s="13" t="s">
        <v>4149</v>
      </c>
      <c r="M451" s="13" t="s">
        <v>4150</v>
      </c>
      <c r="N451" s="13" t="s">
        <v>35</v>
      </c>
      <c r="O451" s="13" t="s">
        <v>36</v>
      </c>
      <c r="P451" s="13" t="s">
        <v>44</v>
      </c>
      <c r="Q451" s="13" t="s">
        <v>56</v>
      </c>
      <c r="R451" s="13" t="s">
        <v>45</v>
      </c>
      <c r="S451" s="13" t="s">
        <v>39</v>
      </c>
      <c r="T451" s="15">
        <v>1</v>
      </c>
      <c r="U451" s="228" t="s">
        <v>3785</v>
      </c>
      <c r="V451" s="13" t="s">
        <v>4790</v>
      </c>
      <c r="W451" s="16" t="s">
        <v>4791</v>
      </c>
      <c r="X451" s="17">
        <v>213.02</v>
      </c>
      <c r="Y451" s="18">
        <v>213.02</v>
      </c>
      <c r="Z451" s="18">
        <v>0</v>
      </c>
      <c r="AA451" s="18">
        <v>0</v>
      </c>
      <c r="AB451" s="18">
        <v>0</v>
      </c>
      <c r="AC451" s="18">
        <v>34.08</v>
      </c>
      <c r="AD451" s="18">
        <v>0</v>
      </c>
      <c r="AE451" s="18">
        <v>0</v>
      </c>
      <c r="AF451" s="18">
        <v>0</v>
      </c>
      <c r="AG451" s="18">
        <v>0</v>
      </c>
      <c r="AH451" s="18">
        <v>0</v>
      </c>
      <c r="AI451" s="18">
        <v>247.10000000000002</v>
      </c>
    </row>
    <row r="452" spans="1:35" x14ac:dyDescent="0.2">
      <c r="A452" s="13" t="s">
        <v>4407</v>
      </c>
      <c r="B452" s="13" t="s">
        <v>108</v>
      </c>
      <c r="C452" s="14" t="s">
        <v>43</v>
      </c>
      <c r="D452" s="13" t="s">
        <v>86</v>
      </c>
      <c r="E452" s="13" t="s">
        <v>4408</v>
      </c>
      <c r="F452" s="13" t="s">
        <v>4409</v>
      </c>
      <c r="G452" s="13" t="s">
        <v>4410</v>
      </c>
      <c r="H452" s="13" t="s">
        <v>4411</v>
      </c>
      <c r="I452" s="13" t="str">
        <f t="shared" si="42"/>
        <v>09-2024</v>
      </c>
      <c r="J452" s="13" t="str">
        <f t="shared" si="43"/>
        <v>2024</v>
      </c>
      <c r="K452" s="227" t="s">
        <v>2475</v>
      </c>
      <c r="L452" s="13" t="s">
        <v>4153</v>
      </c>
      <c r="M452" s="13" t="s">
        <v>4154</v>
      </c>
      <c r="N452" s="13" t="s">
        <v>35</v>
      </c>
      <c r="O452" s="13" t="s">
        <v>36</v>
      </c>
      <c r="P452" s="13" t="s">
        <v>44</v>
      </c>
      <c r="Q452" s="13" t="s">
        <v>58</v>
      </c>
      <c r="R452" s="13" t="s">
        <v>45</v>
      </c>
      <c r="S452" s="13" t="s">
        <v>39</v>
      </c>
      <c r="T452" s="15">
        <v>1</v>
      </c>
      <c r="U452" s="228" t="s">
        <v>3784</v>
      </c>
      <c r="V452" s="13" t="s">
        <v>4792</v>
      </c>
      <c r="W452" s="16" t="s">
        <v>387</v>
      </c>
      <c r="X452" s="17">
        <v>2100</v>
      </c>
      <c r="Y452" s="18">
        <v>2100</v>
      </c>
      <c r="Z452" s="18">
        <v>0</v>
      </c>
      <c r="AA452" s="18">
        <v>0</v>
      </c>
      <c r="AB452" s="18">
        <v>0</v>
      </c>
      <c r="AC452" s="18">
        <v>336</v>
      </c>
      <c r="AD452" s="18">
        <v>0</v>
      </c>
      <c r="AE452" s="18">
        <v>0</v>
      </c>
      <c r="AF452" s="18">
        <v>0</v>
      </c>
      <c r="AG452" s="18">
        <v>0</v>
      </c>
      <c r="AH452" s="18">
        <v>0</v>
      </c>
      <c r="AI452" s="18">
        <v>2436</v>
      </c>
    </row>
    <row r="453" spans="1:35" x14ac:dyDescent="0.2">
      <c r="A453" s="13" t="s">
        <v>4412</v>
      </c>
      <c r="B453" s="13" t="s">
        <v>108</v>
      </c>
      <c r="C453" s="14" t="s">
        <v>43</v>
      </c>
      <c r="D453" s="13" t="s">
        <v>86</v>
      </c>
      <c r="E453" s="13" t="s">
        <v>4413</v>
      </c>
      <c r="F453" s="13" t="s">
        <v>4414</v>
      </c>
      <c r="G453" s="13" t="s">
        <v>4415</v>
      </c>
      <c r="H453" s="13" t="s">
        <v>4416</v>
      </c>
      <c r="I453" s="13" t="str">
        <f t="shared" si="42"/>
        <v>09-2024</v>
      </c>
      <c r="J453" s="13" t="str">
        <f t="shared" si="43"/>
        <v>2024</v>
      </c>
      <c r="K453" s="227" t="s">
        <v>2475</v>
      </c>
      <c r="L453" s="13" t="s">
        <v>4748</v>
      </c>
      <c r="M453" s="13" t="s">
        <v>4749</v>
      </c>
      <c r="N453" s="13" t="s">
        <v>35</v>
      </c>
      <c r="O453" s="13" t="s">
        <v>36</v>
      </c>
      <c r="P453" s="13" t="s">
        <v>44</v>
      </c>
      <c r="Q453" s="13" t="s">
        <v>37</v>
      </c>
      <c r="R453" s="13" t="s">
        <v>45</v>
      </c>
      <c r="S453" s="13" t="s">
        <v>39</v>
      </c>
      <c r="T453" s="15">
        <v>1</v>
      </c>
      <c r="U453" s="228" t="s">
        <v>3784</v>
      </c>
      <c r="V453" s="13" t="s">
        <v>4793</v>
      </c>
      <c r="W453" s="16" t="s">
        <v>4794</v>
      </c>
      <c r="X453" s="17">
        <v>1086</v>
      </c>
      <c r="Y453" s="18">
        <v>1086</v>
      </c>
      <c r="Z453" s="18">
        <v>0</v>
      </c>
      <c r="AA453" s="18">
        <v>0</v>
      </c>
      <c r="AB453" s="18">
        <v>0</v>
      </c>
      <c r="AC453" s="18">
        <v>173.76</v>
      </c>
      <c r="AD453" s="18">
        <v>0</v>
      </c>
      <c r="AE453" s="18">
        <v>0</v>
      </c>
      <c r="AF453" s="18">
        <v>0</v>
      </c>
      <c r="AG453" s="18">
        <v>0</v>
      </c>
      <c r="AH453" s="18">
        <v>0</v>
      </c>
      <c r="AI453" s="18">
        <v>1259.76</v>
      </c>
    </row>
    <row r="454" spans="1:35" x14ac:dyDescent="0.2">
      <c r="A454" s="13" t="s">
        <v>4417</v>
      </c>
      <c r="B454" s="13" t="s">
        <v>108</v>
      </c>
      <c r="C454" s="14" t="s">
        <v>43</v>
      </c>
      <c r="D454" s="13" t="s">
        <v>4418</v>
      </c>
      <c r="E454" s="13" t="s">
        <v>4419</v>
      </c>
      <c r="F454" s="13" t="s">
        <v>4420</v>
      </c>
      <c r="G454" s="13" t="s">
        <v>4421</v>
      </c>
      <c r="H454" s="13" t="s">
        <v>4422</v>
      </c>
      <c r="I454" s="13" t="str">
        <f t="shared" si="42"/>
        <v>09-2024</v>
      </c>
      <c r="J454" s="13" t="str">
        <f t="shared" si="43"/>
        <v>2024</v>
      </c>
      <c r="K454" s="227" t="s">
        <v>2474</v>
      </c>
      <c r="L454" s="13" t="s">
        <v>4750</v>
      </c>
      <c r="M454" s="13" t="s">
        <v>4751</v>
      </c>
      <c r="N454" s="13" t="s">
        <v>35</v>
      </c>
      <c r="O454" s="13" t="s">
        <v>36</v>
      </c>
      <c r="P454" s="13" t="s">
        <v>44</v>
      </c>
      <c r="Q454" s="13" t="s">
        <v>37</v>
      </c>
      <c r="R454" s="13" t="s">
        <v>45</v>
      </c>
      <c r="S454" s="13" t="s">
        <v>39</v>
      </c>
      <c r="T454" s="15">
        <v>1</v>
      </c>
      <c r="U454" s="228" t="s">
        <v>3785</v>
      </c>
      <c r="V454" s="13" t="s">
        <v>4795</v>
      </c>
      <c r="W454" s="16" t="s">
        <v>812</v>
      </c>
      <c r="X454" s="17">
        <v>4500</v>
      </c>
      <c r="Y454" s="18">
        <v>4500</v>
      </c>
      <c r="Z454" s="18">
        <v>0</v>
      </c>
      <c r="AA454" s="18">
        <v>0</v>
      </c>
      <c r="AB454" s="18">
        <v>0</v>
      </c>
      <c r="AC454" s="18">
        <v>720</v>
      </c>
      <c r="AD454" s="18">
        <v>0</v>
      </c>
      <c r="AE454" s="275">
        <v>450</v>
      </c>
      <c r="AF454" s="275">
        <v>480.15</v>
      </c>
      <c r="AG454" s="18">
        <v>0</v>
      </c>
      <c r="AH454" s="18">
        <v>0</v>
      </c>
      <c r="AI454" s="18">
        <v>4289.8500000000004</v>
      </c>
    </row>
    <row r="455" spans="1:35" x14ac:dyDescent="0.2">
      <c r="A455" s="13" t="s">
        <v>4423</v>
      </c>
      <c r="B455" s="13" t="s">
        <v>108</v>
      </c>
      <c r="C455" s="14" t="s">
        <v>43</v>
      </c>
      <c r="D455" s="13" t="s">
        <v>4424</v>
      </c>
      <c r="E455" s="13" t="s">
        <v>4425</v>
      </c>
      <c r="F455" s="13" t="s">
        <v>4426</v>
      </c>
      <c r="G455" s="13" t="s">
        <v>4427</v>
      </c>
      <c r="H455" s="13" t="s">
        <v>4428</v>
      </c>
      <c r="I455" s="13" t="str">
        <f t="shared" si="42"/>
        <v>09-2024</v>
      </c>
      <c r="J455" s="13" t="str">
        <f t="shared" si="43"/>
        <v>2024</v>
      </c>
      <c r="K455" s="227" t="s">
        <v>2474</v>
      </c>
      <c r="L455" s="13" t="s">
        <v>55</v>
      </c>
      <c r="M455" s="13" t="s">
        <v>146</v>
      </c>
      <c r="N455" s="13" t="s">
        <v>35</v>
      </c>
      <c r="O455" s="13" t="s">
        <v>36</v>
      </c>
      <c r="P455" s="13" t="s">
        <v>44</v>
      </c>
      <c r="Q455" s="13" t="s">
        <v>56</v>
      </c>
      <c r="R455" s="13" t="s">
        <v>45</v>
      </c>
      <c r="S455" s="13" t="s">
        <v>39</v>
      </c>
      <c r="T455" s="15">
        <v>1</v>
      </c>
      <c r="U455" s="228" t="s">
        <v>3785</v>
      </c>
      <c r="V455" s="13" t="s">
        <v>4796</v>
      </c>
      <c r="W455" s="16" t="s">
        <v>109</v>
      </c>
      <c r="X455" s="17">
        <v>214.66</v>
      </c>
      <c r="Y455" s="18">
        <v>145.69</v>
      </c>
      <c r="Z455" s="18">
        <v>0</v>
      </c>
      <c r="AA455" s="18">
        <v>0</v>
      </c>
      <c r="AB455" s="18">
        <v>0</v>
      </c>
      <c r="AC455" s="18">
        <v>23.31</v>
      </c>
      <c r="AD455" s="18">
        <v>0</v>
      </c>
      <c r="AE455" s="18">
        <v>0</v>
      </c>
      <c r="AF455" s="18">
        <v>0</v>
      </c>
      <c r="AG455" s="18">
        <v>0</v>
      </c>
      <c r="AH455" s="18">
        <v>0</v>
      </c>
      <c r="AI455" s="18">
        <v>169</v>
      </c>
    </row>
    <row r="456" spans="1:35" x14ac:dyDescent="0.2">
      <c r="A456" s="13" t="s">
        <v>4429</v>
      </c>
      <c r="B456" s="13" t="s">
        <v>108</v>
      </c>
      <c r="C456" s="14" t="s">
        <v>43</v>
      </c>
      <c r="D456" s="13" t="s">
        <v>1723</v>
      </c>
      <c r="E456" s="13" t="s">
        <v>4430</v>
      </c>
      <c r="F456" s="13" t="s">
        <v>4431</v>
      </c>
      <c r="G456" s="13" t="s">
        <v>4432</v>
      </c>
      <c r="H456" s="13" t="s">
        <v>4433</v>
      </c>
      <c r="I456" s="13" t="str">
        <f t="shared" si="42"/>
        <v>09-2024</v>
      </c>
      <c r="J456" s="13" t="str">
        <f t="shared" si="43"/>
        <v>2024</v>
      </c>
      <c r="K456" s="227" t="s">
        <v>2474</v>
      </c>
      <c r="L456" s="13" t="s">
        <v>1727</v>
      </c>
      <c r="M456" s="13" t="s">
        <v>1728</v>
      </c>
      <c r="N456" s="13" t="s">
        <v>35</v>
      </c>
      <c r="O456" s="13" t="s">
        <v>36</v>
      </c>
      <c r="P456" s="13" t="s">
        <v>44</v>
      </c>
      <c r="Q456" s="13" t="s">
        <v>37</v>
      </c>
      <c r="R456" s="13" t="s">
        <v>45</v>
      </c>
      <c r="S456" s="13" t="s">
        <v>39</v>
      </c>
      <c r="T456" s="15">
        <v>1</v>
      </c>
      <c r="U456" s="228" t="s">
        <v>3784</v>
      </c>
      <c r="V456" s="13" t="s">
        <v>4797</v>
      </c>
      <c r="W456" s="16" t="s">
        <v>4798</v>
      </c>
      <c r="X456" s="17">
        <v>117.25</v>
      </c>
      <c r="Y456" s="18">
        <v>117.25</v>
      </c>
      <c r="Z456" s="18">
        <v>0</v>
      </c>
      <c r="AA456" s="18">
        <v>0</v>
      </c>
      <c r="AB456" s="18">
        <v>0</v>
      </c>
      <c r="AC456" s="18">
        <v>18.75</v>
      </c>
      <c r="AD456" s="18">
        <v>0</v>
      </c>
      <c r="AE456" s="18">
        <v>0</v>
      </c>
      <c r="AF456" s="18">
        <v>0</v>
      </c>
      <c r="AG456" s="18">
        <v>0</v>
      </c>
      <c r="AH456" s="18">
        <v>0</v>
      </c>
      <c r="AI456" s="18">
        <v>136</v>
      </c>
    </row>
    <row r="457" spans="1:35" x14ac:dyDescent="0.2">
      <c r="A457" s="13" t="s">
        <v>4434</v>
      </c>
      <c r="B457" s="13" t="s">
        <v>108</v>
      </c>
      <c r="C457" s="14" t="s">
        <v>43</v>
      </c>
      <c r="D457" s="13" t="s">
        <v>1723</v>
      </c>
      <c r="E457" s="13" t="s">
        <v>4435</v>
      </c>
      <c r="F457" s="13" t="s">
        <v>4436</v>
      </c>
      <c r="G457" s="13" t="s">
        <v>4437</v>
      </c>
      <c r="H457" s="13" t="s">
        <v>4438</v>
      </c>
      <c r="I457" s="13" t="str">
        <f t="shared" si="42"/>
        <v>09-2024</v>
      </c>
      <c r="J457" s="13" t="str">
        <f t="shared" si="43"/>
        <v>2024</v>
      </c>
      <c r="K457" s="227" t="s">
        <v>2474</v>
      </c>
      <c r="L457" s="13" t="s">
        <v>1727</v>
      </c>
      <c r="M457" s="13" t="s">
        <v>1728</v>
      </c>
      <c r="N457" s="13" t="s">
        <v>35</v>
      </c>
      <c r="O457" s="13" t="s">
        <v>36</v>
      </c>
      <c r="P457" s="13" t="s">
        <v>44</v>
      </c>
      <c r="Q457" s="13" t="s">
        <v>37</v>
      </c>
      <c r="R457" s="13" t="s">
        <v>45</v>
      </c>
      <c r="S457" s="13" t="s">
        <v>39</v>
      </c>
      <c r="T457" s="15">
        <v>1</v>
      </c>
      <c r="U457" s="228" t="s">
        <v>3784</v>
      </c>
      <c r="V457" s="13" t="s">
        <v>4799</v>
      </c>
      <c r="W457" s="16" t="s">
        <v>4798</v>
      </c>
      <c r="X457" s="17">
        <v>117.25</v>
      </c>
      <c r="Y457" s="18">
        <v>117.25</v>
      </c>
      <c r="Z457" s="18">
        <v>0</v>
      </c>
      <c r="AA457" s="18">
        <v>0</v>
      </c>
      <c r="AB457" s="18">
        <v>0</v>
      </c>
      <c r="AC457" s="18">
        <v>18.75</v>
      </c>
      <c r="AD457" s="18">
        <v>0</v>
      </c>
      <c r="AE457" s="18">
        <v>0</v>
      </c>
      <c r="AF457" s="18">
        <v>0</v>
      </c>
      <c r="AG457" s="18">
        <v>0</v>
      </c>
      <c r="AH457" s="18">
        <v>0</v>
      </c>
      <c r="AI457" s="18">
        <v>136</v>
      </c>
    </row>
    <row r="458" spans="1:35" x14ac:dyDescent="0.2">
      <c r="A458" s="13" t="s">
        <v>4439</v>
      </c>
      <c r="B458" s="13" t="s">
        <v>108</v>
      </c>
      <c r="C458" s="14" t="s">
        <v>43</v>
      </c>
      <c r="D458" s="13" t="s">
        <v>1723</v>
      </c>
      <c r="E458" s="13" t="s">
        <v>4440</v>
      </c>
      <c r="F458" s="13" t="s">
        <v>4441</v>
      </c>
      <c r="G458" s="13" t="s">
        <v>4442</v>
      </c>
      <c r="H458" s="13" t="s">
        <v>4443</v>
      </c>
      <c r="I458" s="13" t="str">
        <f t="shared" si="42"/>
        <v>09-2024</v>
      </c>
      <c r="J458" s="13" t="str">
        <f t="shared" si="43"/>
        <v>2024</v>
      </c>
      <c r="K458" s="227" t="s">
        <v>2474</v>
      </c>
      <c r="L458" s="13" t="s">
        <v>1727</v>
      </c>
      <c r="M458" s="13" t="s">
        <v>1728</v>
      </c>
      <c r="N458" s="13" t="s">
        <v>35</v>
      </c>
      <c r="O458" s="13" t="s">
        <v>36</v>
      </c>
      <c r="P458" s="13" t="s">
        <v>44</v>
      </c>
      <c r="Q458" s="13" t="s">
        <v>37</v>
      </c>
      <c r="R458" s="13" t="s">
        <v>45</v>
      </c>
      <c r="S458" s="13" t="s">
        <v>39</v>
      </c>
      <c r="T458" s="15">
        <v>1</v>
      </c>
      <c r="U458" s="228" t="s">
        <v>3784</v>
      </c>
      <c r="V458" s="13" t="s">
        <v>4800</v>
      </c>
      <c r="W458" s="16" t="s">
        <v>4798</v>
      </c>
      <c r="X458" s="17">
        <v>117.25</v>
      </c>
      <c r="Y458" s="18">
        <v>117.25</v>
      </c>
      <c r="Z458" s="18">
        <v>0</v>
      </c>
      <c r="AA458" s="18">
        <v>0</v>
      </c>
      <c r="AB458" s="18">
        <v>0</v>
      </c>
      <c r="AC458" s="18">
        <v>18.75</v>
      </c>
      <c r="AD458" s="18">
        <v>0</v>
      </c>
      <c r="AE458" s="18">
        <v>0</v>
      </c>
      <c r="AF458" s="18">
        <v>0</v>
      </c>
      <c r="AG458" s="18">
        <v>0</v>
      </c>
      <c r="AH458" s="18">
        <v>0</v>
      </c>
      <c r="AI458" s="18">
        <v>136</v>
      </c>
    </row>
    <row r="459" spans="1:35" x14ac:dyDescent="0.2">
      <c r="A459" s="13" t="s">
        <v>4444</v>
      </c>
      <c r="B459" s="13" t="s">
        <v>108</v>
      </c>
      <c r="C459" s="14" t="s">
        <v>43</v>
      </c>
      <c r="D459" s="13" t="s">
        <v>60</v>
      </c>
      <c r="E459" s="13" t="s">
        <v>4445</v>
      </c>
      <c r="F459" s="13" t="s">
        <v>4446</v>
      </c>
      <c r="G459" s="13" t="s">
        <v>4447</v>
      </c>
      <c r="H459" s="13" t="s">
        <v>4448</v>
      </c>
      <c r="I459" s="13" t="str">
        <f t="shared" si="42"/>
        <v>09-2024</v>
      </c>
      <c r="J459" s="13" t="str">
        <f t="shared" si="43"/>
        <v>2024</v>
      </c>
      <c r="K459" s="227" t="s">
        <v>2475</v>
      </c>
      <c r="L459" s="13" t="s">
        <v>4752</v>
      </c>
      <c r="M459" s="13" t="s">
        <v>4753</v>
      </c>
      <c r="N459" s="13" t="s">
        <v>35</v>
      </c>
      <c r="O459" s="13" t="s">
        <v>36</v>
      </c>
      <c r="P459" s="13" t="s">
        <v>44</v>
      </c>
      <c r="Q459" s="13" t="s">
        <v>46</v>
      </c>
      <c r="R459" s="13" t="s">
        <v>45</v>
      </c>
      <c r="S459" s="13" t="s">
        <v>39</v>
      </c>
      <c r="T459" s="15">
        <v>1</v>
      </c>
      <c r="U459" s="228" t="s">
        <v>3784</v>
      </c>
      <c r="V459" s="13" t="s">
        <v>4801</v>
      </c>
      <c r="W459" s="16" t="s">
        <v>4236</v>
      </c>
      <c r="X459" s="17">
        <v>259.58</v>
      </c>
      <c r="Y459" s="18">
        <v>252.62</v>
      </c>
      <c r="Z459" s="18">
        <v>0</v>
      </c>
      <c r="AA459" s="18">
        <v>0</v>
      </c>
      <c r="AB459" s="18">
        <v>0</v>
      </c>
      <c r="AC459" s="18">
        <v>40.42</v>
      </c>
      <c r="AD459" s="74">
        <v>6.96</v>
      </c>
      <c r="AE459" s="18">
        <v>0</v>
      </c>
      <c r="AF459" s="18">
        <v>0</v>
      </c>
      <c r="AG459" s="18">
        <v>0</v>
      </c>
      <c r="AH459" s="18">
        <v>0</v>
      </c>
      <c r="AI459" s="18">
        <v>300</v>
      </c>
    </row>
    <row r="460" spans="1:35" x14ac:dyDescent="0.2">
      <c r="A460" s="13" t="s">
        <v>4449</v>
      </c>
      <c r="B460" s="13" t="s">
        <v>108</v>
      </c>
      <c r="C460" s="14" t="s">
        <v>43</v>
      </c>
      <c r="D460" s="13" t="s">
        <v>129</v>
      </c>
      <c r="E460" s="13" t="s">
        <v>4450</v>
      </c>
      <c r="F460" s="13" t="s">
        <v>4451</v>
      </c>
      <c r="G460" s="13" t="s">
        <v>4452</v>
      </c>
      <c r="H460" s="13" t="s">
        <v>4453</v>
      </c>
      <c r="I460" s="13" t="str">
        <f t="shared" si="42"/>
        <v>09-2024</v>
      </c>
      <c r="J460" s="13" t="str">
        <f t="shared" si="43"/>
        <v>2024</v>
      </c>
      <c r="K460" s="227" t="s">
        <v>2474</v>
      </c>
      <c r="L460" s="13" t="s">
        <v>91</v>
      </c>
      <c r="M460" s="13" t="s">
        <v>130</v>
      </c>
      <c r="N460" s="13" t="s">
        <v>35</v>
      </c>
      <c r="O460" s="13" t="s">
        <v>36</v>
      </c>
      <c r="P460" s="13" t="s">
        <v>44</v>
      </c>
      <c r="Q460" s="13" t="s">
        <v>46</v>
      </c>
      <c r="R460" s="13" t="s">
        <v>45</v>
      </c>
      <c r="S460" s="13" t="s">
        <v>39</v>
      </c>
      <c r="T460" s="15">
        <v>1</v>
      </c>
      <c r="U460" s="228" t="s">
        <v>3785</v>
      </c>
      <c r="V460" s="13" t="s">
        <v>131</v>
      </c>
      <c r="W460" s="16" t="s">
        <v>185</v>
      </c>
      <c r="X460" s="17">
        <v>116.38</v>
      </c>
      <c r="Y460" s="18">
        <v>116.38</v>
      </c>
      <c r="Z460" s="18">
        <v>0</v>
      </c>
      <c r="AA460" s="18">
        <v>0</v>
      </c>
      <c r="AB460" s="18">
        <v>0</v>
      </c>
      <c r="AC460" s="18">
        <v>18.62</v>
      </c>
      <c r="AD460" s="18">
        <v>0</v>
      </c>
      <c r="AE460" s="18">
        <v>0</v>
      </c>
      <c r="AF460" s="18">
        <v>0</v>
      </c>
      <c r="AG460" s="18">
        <v>0</v>
      </c>
      <c r="AH460" s="18">
        <v>0</v>
      </c>
      <c r="AI460" s="18">
        <v>135</v>
      </c>
    </row>
    <row r="461" spans="1:35" x14ac:dyDescent="0.2">
      <c r="A461" s="13" t="s">
        <v>4454</v>
      </c>
      <c r="B461" s="13" t="s">
        <v>108</v>
      </c>
      <c r="C461" s="14" t="s">
        <v>43</v>
      </c>
      <c r="D461" s="13" t="s">
        <v>129</v>
      </c>
      <c r="E461" s="13" t="s">
        <v>4455</v>
      </c>
      <c r="F461" s="13" t="s">
        <v>4456</v>
      </c>
      <c r="G461" s="13" t="s">
        <v>4457</v>
      </c>
      <c r="H461" s="13" t="s">
        <v>4458</v>
      </c>
      <c r="I461" s="13" t="str">
        <f t="shared" si="42"/>
        <v>09-2024</v>
      </c>
      <c r="J461" s="13" t="str">
        <f t="shared" si="43"/>
        <v>2024</v>
      </c>
      <c r="K461" s="227" t="s">
        <v>2474</v>
      </c>
      <c r="L461" s="13" t="s">
        <v>91</v>
      </c>
      <c r="M461" s="13" t="s">
        <v>130</v>
      </c>
      <c r="N461" s="13" t="s">
        <v>35</v>
      </c>
      <c r="O461" s="13" t="s">
        <v>36</v>
      </c>
      <c r="P461" s="13" t="s">
        <v>44</v>
      </c>
      <c r="Q461" s="13" t="s">
        <v>56</v>
      </c>
      <c r="R461" s="13" t="s">
        <v>45</v>
      </c>
      <c r="S461" s="13" t="s">
        <v>39</v>
      </c>
      <c r="T461" s="15">
        <v>1</v>
      </c>
      <c r="U461" s="228" t="s">
        <v>3785</v>
      </c>
      <c r="V461" s="13" t="s">
        <v>4802</v>
      </c>
      <c r="W461" s="16" t="s">
        <v>4803</v>
      </c>
      <c r="X461" s="17">
        <v>2843.96</v>
      </c>
      <c r="Y461" s="18">
        <v>2417.37</v>
      </c>
      <c r="Z461" s="18">
        <v>0</v>
      </c>
      <c r="AA461" s="18">
        <v>0</v>
      </c>
      <c r="AB461" s="18">
        <v>0</v>
      </c>
      <c r="AC461" s="18">
        <v>386.78</v>
      </c>
      <c r="AD461" s="18">
        <v>0</v>
      </c>
      <c r="AE461" s="18">
        <v>0</v>
      </c>
      <c r="AF461" s="18">
        <v>0</v>
      </c>
      <c r="AG461" s="18">
        <v>0</v>
      </c>
      <c r="AH461" s="18">
        <v>0</v>
      </c>
      <c r="AI461" s="18">
        <v>2804.1499999999996</v>
      </c>
    </row>
    <row r="462" spans="1:35" x14ac:dyDescent="0.2">
      <c r="A462" s="13" t="s">
        <v>4459</v>
      </c>
      <c r="B462" s="13" t="s">
        <v>108</v>
      </c>
      <c r="C462" s="14" t="s">
        <v>43</v>
      </c>
      <c r="D462" s="13" t="s">
        <v>129</v>
      </c>
      <c r="E462" s="13" t="s">
        <v>4460</v>
      </c>
      <c r="F462" s="13" t="s">
        <v>4461</v>
      </c>
      <c r="G462" s="13" t="s">
        <v>4462</v>
      </c>
      <c r="H462" s="13" t="s">
        <v>4463</v>
      </c>
      <c r="I462" s="13" t="str">
        <f t="shared" si="42"/>
        <v>09-2024</v>
      </c>
      <c r="J462" s="13" t="str">
        <f t="shared" si="43"/>
        <v>2024</v>
      </c>
      <c r="K462" s="227" t="s">
        <v>2474</v>
      </c>
      <c r="L462" s="13" t="s">
        <v>91</v>
      </c>
      <c r="M462" s="13" t="s">
        <v>130</v>
      </c>
      <c r="N462" s="13" t="s">
        <v>35</v>
      </c>
      <c r="O462" s="13" t="s">
        <v>36</v>
      </c>
      <c r="P462" s="13" t="s">
        <v>44</v>
      </c>
      <c r="Q462" s="13" t="s">
        <v>46</v>
      </c>
      <c r="R462" s="13" t="s">
        <v>45</v>
      </c>
      <c r="S462" s="13" t="s">
        <v>39</v>
      </c>
      <c r="T462" s="15">
        <v>1</v>
      </c>
      <c r="U462" s="228" t="s">
        <v>3785</v>
      </c>
      <c r="V462" s="13" t="s">
        <v>4804</v>
      </c>
      <c r="W462" s="16" t="s">
        <v>4805</v>
      </c>
      <c r="X462" s="17">
        <v>213.8</v>
      </c>
      <c r="Y462" s="18">
        <v>160.35</v>
      </c>
      <c r="Z462" s="18">
        <v>0</v>
      </c>
      <c r="AA462" s="18">
        <v>0</v>
      </c>
      <c r="AB462" s="18">
        <v>0</v>
      </c>
      <c r="AC462" s="18">
        <v>25.65</v>
      </c>
      <c r="AD462" s="18">
        <v>0</v>
      </c>
      <c r="AE462" s="18">
        <v>0</v>
      </c>
      <c r="AF462" s="18">
        <v>0</v>
      </c>
      <c r="AG462" s="18">
        <v>0</v>
      </c>
      <c r="AH462" s="18">
        <v>0</v>
      </c>
      <c r="AI462" s="18">
        <v>186.00000000000003</v>
      </c>
    </row>
    <row r="463" spans="1:35" x14ac:dyDescent="0.2">
      <c r="A463" s="13" t="s">
        <v>4464</v>
      </c>
      <c r="B463" s="13" t="s">
        <v>108</v>
      </c>
      <c r="C463" s="14" t="s">
        <v>43</v>
      </c>
      <c r="D463" s="13" t="s">
        <v>129</v>
      </c>
      <c r="E463" s="13" t="s">
        <v>4465</v>
      </c>
      <c r="F463" s="13" t="s">
        <v>4466</v>
      </c>
      <c r="G463" s="13" t="s">
        <v>4467</v>
      </c>
      <c r="H463" s="13" t="s">
        <v>4468</v>
      </c>
      <c r="I463" s="13" t="str">
        <f t="shared" si="42"/>
        <v>09-2024</v>
      </c>
      <c r="J463" s="13" t="str">
        <f t="shared" si="43"/>
        <v>2024</v>
      </c>
      <c r="K463" s="227" t="s">
        <v>2474</v>
      </c>
      <c r="L463" s="13" t="s">
        <v>91</v>
      </c>
      <c r="M463" s="13" t="s">
        <v>130</v>
      </c>
      <c r="N463" s="13" t="s">
        <v>35</v>
      </c>
      <c r="O463" s="13" t="s">
        <v>36</v>
      </c>
      <c r="P463" s="13" t="s">
        <v>44</v>
      </c>
      <c r="Q463" s="13" t="s">
        <v>56</v>
      </c>
      <c r="R463" s="13" t="s">
        <v>45</v>
      </c>
      <c r="S463" s="13" t="s">
        <v>39</v>
      </c>
      <c r="T463" s="15">
        <v>1</v>
      </c>
      <c r="U463" s="228" t="s">
        <v>3785</v>
      </c>
      <c r="V463" s="13" t="s">
        <v>4806</v>
      </c>
      <c r="W463" s="16" t="s">
        <v>728</v>
      </c>
      <c r="X463" s="17">
        <v>1464.66</v>
      </c>
      <c r="Y463" s="18">
        <v>1244.96</v>
      </c>
      <c r="Z463" s="18">
        <v>0</v>
      </c>
      <c r="AA463" s="18">
        <v>0</v>
      </c>
      <c r="AB463" s="18">
        <v>0</v>
      </c>
      <c r="AC463" s="18">
        <v>199.19</v>
      </c>
      <c r="AD463" s="18">
        <v>0</v>
      </c>
      <c r="AE463" s="18">
        <v>0</v>
      </c>
      <c r="AF463" s="18">
        <v>0</v>
      </c>
      <c r="AG463" s="18">
        <v>0</v>
      </c>
      <c r="AH463" s="18">
        <v>0</v>
      </c>
      <c r="AI463" s="18">
        <v>1444.15</v>
      </c>
    </row>
    <row r="464" spans="1:35" x14ac:dyDescent="0.2">
      <c r="A464" s="13" t="s">
        <v>4469</v>
      </c>
      <c r="B464" s="13" t="s">
        <v>108</v>
      </c>
      <c r="C464" s="14" t="s">
        <v>43</v>
      </c>
      <c r="D464" s="13" t="s">
        <v>129</v>
      </c>
      <c r="E464" s="13" t="s">
        <v>4470</v>
      </c>
      <c r="F464" s="13" t="s">
        <v>4471</v>
      </c>
      <c r="G464" s="13" t="s">
        <v>4472</v>
      </c>
      <c r="H464" s="13" t="s">
        <v>4473</v>
      </c>
      <c r="I464" s="13" t="str">
        <f t="shared" si="42"/>
        <v>09-2024</v>
      </c>
      <c r="J464" s="13" t="str">
        <f t="shared" si="43"/>
        <v>2024</v>
      </c>
      <c r="K464" s="227" t="s">
        <v>2474</v>
      </c>
      <c r="L464" s="13" t="s">
        <v>91</v>
      </c>
      <c r="M464" s="13" t="s">
        <v>130</v>
      </c>
      <c r="N464" s="13" t="s">
        <v>35</v>
      </c>
      <c r="O464" s="13" t="s">
        <v>36</v>
      </c>
      <c r="P464" s="13" t="s">
        <v>44</v>
      </c>
      <c r="Q464" s="13" t="s">
        <v>46</v>
      </c>
      <c r="R464" s="13" t="s">
        <v>45</v>
      </c>
      <c r="S464" s="13" t="s">
        <v>39</v>
      </c>
      <c r="T464" s="15">
        <v>1</v>
      </c>
      <c r="U464" s="228" t="s">
        <v>3785</v>
      </c>
      <c r="V464" s="13" t="s">
        <v>4807</v>
      </c>
      <c r="W464" s="16" t="s">
        <v>4205</v>
      </c>
      <c r="X464" s="17">
        <v>257.76</v>
      </c>
      <c r="Y464" s="18">
        <v>180.43</v>
      </c>
      <c r="Z464" s="18">
        <v>0</v>
      </c>
      <c r="AA464" s="18">
        <v>0</v>
      </c>
      <c r="AB464" s="18">
        <v>0</v>
      </c>
      <c r="AC464" s="18">
        <v>28.87</v>
      </c>
      <c r="AD464" s="18">
        <v>0</v>
      </c>
      <c r="AE464" s="18">
        <v>0</v>
      </c>
      <c r="AF464" s="18">
        <v>0</v>
      </c>
      <c r="AG464" s="18">
        <v>0</v>
      </c>
      <c r="AH464" s="18">
        <v>0</v>
      </c>
      <c r="AI464" s="18">
        <v>209.3</v>
      </c>
    </row>
    <row r="465" spans="1:35" x14ac:dyDescent="0.2">
      <c r="A465" s="13" t="s">
        <v>4474</v>
      </c>
      <c r="B465" s="13" t="s">
        <v>108</v>
      </c>
      <c r="C465" s="14" t="s">
        <v>43</v>
      </c>
      <c r="D465" s="13" t="s">
        <v>138</v>
      </c>
      <c r="E465" s="13" t="s">
        <v>4475</v>
      </c>
      <c r="F465" s="13" t="s">
        <v>4476</v>
      </c>
      <c r="G465" s="13" t="s">
        <v>4477</v>
      </c>
      <c r="H465" s="13" t="s">
        <v>4478</v>
      </c>
      <c r="I465" s="13" t="str">
        <f t="shared" si="42"/>
        <v>09-2024</v>
      </c>
      <c r="J465" s="13" t="str">
        <f t="shared" si="43"/>
        <v>2024</v>
      </c>
      <c r="K465" s="227" t="s">
        <v>2475</v>
      </c>
      <c r="L465" s="13" t="s">
        <v>4754</v>
      </c>
      <c r="M465" s="13" t="s">
        <v>4755</v>
      </c>
      <c r="N465" s="13" t="s">
        <v>35</v>
      </c>
      <c r="O465" s="13" t="s">
        <v>36</v>
      </c>
      <c r="P465" s="13" t="s">
        <v>44</v>
      </c>
      <c r="Q465" s="13" t="s">
        <v>58</v>
      </c>
      <c r="R465" s="13" t="s">
        <v>45</v>
      </c>
      <c r="S465" s="13" t="s">
        <v>39</v>
      </c>
      <c r="T465" s="15">
        <v>1</v>
      </c>
      <c r="U465" s="228" t="s">
        <v>3784</v>
      </c>
      <c r="V465" s="13" t="s">
        <v>4808</v>
      </c>
      <c r="W465" s="16" t="s">
        <v>4809</v>
      </c>
      <c r="X465" s="17">
        <v>94.83</v>
      </c>
      <c r="Y465" s="18">
        <v>94.83</v>
      </c>
      <c r="Z465" s="18">
        <v>0</v>
      </c>
      <c r="AA465" s="18">
        <v>0</v>
      </c>
      <c r="AB465" s="18">
        <v>0</v>
      </c>
      <c r="AC465" s="18">
        <v>15.17</v>
      </c>
      <c r="AD465" s="18">
        <v>0</v>
      </c>
      <c r="AE465" s="18">
        <v>0</v>
      </c>
      <c r="AF465" s="18">
        <v>0</v>
      </c>
      <c r="AG465" s="18">
        <v>0</v>
      </c>
      <c r="AH465" s="18">
        <v>0</v>
      </c>
      <c r="AI465" s="18">
        <v>110</v>
      </c>
    </row>
    <row r="466" spans="1:35" x14ac:dyDescent="0.2">
      <c r="A466" s="13" t="s">
        <v>4479</v>
      </c>
      <c r="B466" s="13" t="s">
        <v>108</v>
      </c>
      <c r="C466" s="14" t="s">
        <v>43</v>
      </c>
      <c r="D466" s="13" t="s">
        <v>34</v>
      </c>
      <c r="E466" s="13" t="s">
        <v>34</v>
      </c>
      <c r="F466" s="13" t="s">
        <v>4480</v>
      </c>
      <c r="G466" s="13" t="s">
        <v>4481</v>
      </c>
      <c r="H466" s="13" t="s">
        <v>4482</v>
      </c>
      <c r="I466" s="13" t="str">
        <f t="shared" si="42"/>
        <v>09-2024</v>
      </c>
      <c r="J466" s="13" t="str">
        <f t="shared" si="43"/>
        <v>2024</v>
      </c>
      <c r="K466" s="227" t="s">
        <v>2475</v>
      </c>
      <c r="L466" s="13" t="s">
        <v>1252</v>
      </c>
      <c r="M466" s="13" t="s">
        <v>1253</v>
      </c>
      <c r="N466" s="13" t="s">
        <v>35</v>
      </c>
      <c r="O466" s="13" t="s">
        <v>36</v>
      </c>
      <c r="P466" s="13" t="s">
        <v>44</v>
      </c>
      <c r="Q466" s="13" t="s">
        <v>58</v>
      </c>
      <c r="R466" s="13" t="s">
        <v>45</v>
      </c>
      <c r="S466" s="13" t="s">
        <v>39</v>
      </c>
      <c r="T466" s="15">
        <v>1</v>
      </c>
      <c r="U466" s="228" t="s">
        <v>3784</v>
      </c>
      <c r="V466" s="13" t="s">
        <v>4810</v>
      </c>
      <c r="W466" s="16" t="s">
        <v>1840</v>
      </c>
      <c r="X466" s="17">
        <v>51.72</v>
      </c>
      <c r="Y466" s="18">
        <v>51.72</v>
      </c>
      <c r="Z466" s="18">
        <v>0</v>
      </c>
      <c r="AA466" s="18">
        <v>0</v>
      </c>
      <c r="AB466" s="18">
        <v>0</v>
      </c>
      <c r="AC466" s="18">
        <v>8.2799999999999994</v>
      </c>
      <c r="AD466" s="18">
        <v>0</v>
      </c>
      <c r="AE466" s="18">
        <v>0</v>
      </c>
      <c r="AF466" s="18">
        <v>0</v>
      </c>
      <c r="AG466" s="18">
        <v>0</v>
      </c>
      <c r="AH466" s="18">
        <v>0</v>
      </c>
      <c r="AI466" s="18">
        <v>60</v>
      </c>
    </row>
    <row r="467" spans="1:35" x14ac:dyDescent="0.2">
      <c r="A467" s="13" t="s">
        <v>4483</v>
      </c>
      <c r="B467" s="13" t="s">
        <v>108</v>
      </c>
      <c r="C467" s="14" t="s">
        <v>43</v>
      </c>
      <c r="D467" s="13" t="s">
        <v>34</v>
      </c>
      <c r="E467" s="13" t="s">
        <v>34</v>
      </c>
      <c r="F467" s="13" t="s">
        <v>4484</v>
      </c>
      <c r="G467" s="13" t="s">
        <v>4485</v>
      </c>
      <c r="H467" s="13" t="s">
        <v>4486</v>
      </c>
      <c r="I467" s="13" t="str">
        <f t="shared" si="42"/>
        <v>09-2024</v>
      </c>
      <c r="J467" s="13" t="str">
        <f t="shared" si="43"/>
        <v>2024</v>
      </c>
      <c r="K467" s="227" t="s">
        <v>2475</v>
      </c>
      <c r="L467" s="13" t="s">
        <v>1252</v>
      </c>
      <c r="M467" s="13" t="s">
        <v>1253</v>
      </c>
      <c r="N467" s="13" t="s">
        <v>35</v>
      </c>
      <c r="O467" s="13" t="s">
        <v>36</v>
      </c>
      <c r="P467" s="13" t="s">
        <v>44</v>
      </c>
      <c r="Q467" s="13" t="s">
        <v>58</v>
      </c>
      <c r="R467" s="13" t="s">
        <v>45</v>
      </c>
      <c r="S467" s="13" t="s">
        <v>39</v>
      </c>
      <c r="T467" s="15">
        <v>1</v>
      </c>
      <c r="U467" s="228" t="s">
        <v>3784</v>
      </c>
      <c r="V467" s="13" t="s">
        <v>4811</v>
      </c>
      <c r="W467" s="16" t="s">
        <v>4812</v>
      </c>
      <c r="X467" s="17">
        <v>21.55</v>
      </c>
      <c r="Y467" s="18">
        <v>21.55</v>
      </c>
      <c r="Z467" s="18">
        <v>0</v>
      </c>
      <c r="AA467" s="18">
        <v>0</v>
      </c>
      <c r="AB467" s="18">
        <v>0</v>
      </c>
      <c r="AC467" s="18">
        <v>3.45</v>
      </c>
      <c r="AD467" s="18">
        <v>0</v>
      </c>
      <c r="AE467" s="18">
        <v>0</v>
      </c>
      <c r="AF467" s="18">
        <v>0</v>
      </c>
      <c r="AG467" s="18">
        <v>0</v>
      </c>
      <c r="AH467" s="18">
        <v>0</v>
      </c>
      <c r="AI467" s="18">
        <v>25</v>
      </c>
    </row>
    <row r="468" spans="1:35" x14ac:dyDescent="0.2">
      <c r="A468" s="13" t="s">
        <v>4487</v>
      </c>
      <c r="B468" s="13" t="s">
        <v>108</v>
      </c>
      <c r="C468" s="14" t="s">
        <v>43</v>
      </c>
      <c r="D468" s="13" t="s">
        <v>34</v>
      </c>
      <c r="E468" s="13" t="s">
        <v>34</v>
      </c>
      <c r="F468" s="13" t="s">
        <v>4488</v>
      </c>
      <c r="G468" s="13" t="s">
        <v>4489</v>
      </c>
      <c r="H468" s="13" t="s">
        <v>4490</v>
      </c>
      <c r="I468" s="13" t="str">
        <f t="shared" si="42"/>
        <v>09-2024</v>
      </c>
      <c r="J468" s="13" t="str">
        <f t="shared" si="43"/>
        <v>2024</v>
      </c>
      <c r="K468" s="227" t="s">
        <v>2475</v>
      </c>
      <c r="L468" s="13" t="s">
        <v>1252</v>
      </c>
      <c r="M468" s="13" t="s">
        <v>1253</v>
      </c>
      <c r="N468" s="13" t="s">
        <v>35</v>
      </c>
      <c r="O468" s="13" t="s">
        <v>36</v>
      </c>
      <c r="P468" s="13" t="s">
        <v>44</v>
      </c>
      <c r="Q468" s="13" t="s">
        <v>58</v>
      </c>
      <c r="R468" s="13" t="s">
        <v>45</v>
      </c>
      <c r="S468" s="13" t="s">
        <v>39</v>
      </c>
      <c r="T468" s="15">
        <v>1</v>
      </c>
      <c r="U468" s="228" t="s">
        <v>3784</v>
      </c>
      <c r="V468" s="13" t="s">
        <v>4813</v>
      </c>
      <c r="W468" s="16" t="s">
        <v>4812</v>
      </c>
      <c r="X468" s="17">
        <v>21.55</v>
      </c>
      <c r="Y468" s="18">
        <v>21.55</v>
      </c>
      <c r="Z468" s="18">
        <v>0</v>
      </c>
      <c r="AA468" s="18">
        <v>0</v>
      </c>
      <c r="AB468" s="18">
        <v>0</v>
      </c>
      <c r="AC468" s="18">
        <v>3.45</v>
      </c>
      <c r="AD468" s="18">
        <v>0</v>
      </c>
      <c r="AE468" s="18">
        <v>0</v>
      </c>
      <c r="AF468" s="18">
        <v>0</v>
      </c>
      <c r="AG468" s="18">
        <v>0</v>
      </c>
      <c r="AH468" s="18">
        <v>0</v>
      </c>
      <c r="AI468" s="18">
        <v>25</v>
      </c>
    </row>
    <row r="469" spans="1:35" x14ac:dyDescent="0.2">
      <c r="A469" s="13" t="s">
        <v>4491</v>
      </c>
      <c r="B469" s="13" t="s">
        <v>108</v>
      </c>
      <c r="C469" s="14" t="s">
        <v>43</v>
      </c>
      <c r="D469" s="13" t="s">
        <v>34</v>
      </c>
      <c r="E469" s="13" t="s">
        <v>34</v>
      </c>
      <c r="F469" s="13" t="s">
        <v>4492</v>
      </c>
      <c r="G469" s="13" t="s">
        <v>4493</v>
      </c>
      <c r="H469" s="13" t="s">
        <v>4494</v>
      </c>
      <c r="I469" s="13" t="str">
        <f t="shared" si="42"/>
        <v>09-2024</v>
      </c>
      <c r="J469" s="13" t="str">
        <f t="shared" si="43"/>
        <v>2024</v>
      </c>
      <c r="K469" s="227" t="s">
        <v>2475</v>
      </c>
      <c r="L469" s="13" t="s">
        <v>1252</v>
      </c>
      <c r="M469" s="13" t="s">
        <v>1253</v>
      </c>
      <c r="N469" s="13" t="s">
        <v>35</v>
      </c>
      <c r="O469" s="13" t="s">
        <v>36</v>
      </c>
      <c r="P469" s="13" t="s">
        <v>44</v>
      </c>
      <c r="Q469" s="13" t="s">
        <v>58</v>
      </c>
      <c r="R469" s="13" t="s">
        <v>45</v>
      </c>
      <c r="S469" s="13" t="s">
        <v>39</v>
      </c>
      <c r="T469" s="15">
        <v>1</v>
      </c>
      <c r="U469" s="228" t="s">
        <v>3784</v>
      </c>
      <c r="V469" s="13" t="s">
        <v>4814</v>
      </c>
      <c r="W469" s="16" t="s">
        <v>4815</v>
      </c>
      <c r="X469" s="17">
        <v>50</v>
      </c>
      <c r="Y469" s="18">
        <v>50</v>
      </c>
      <c r="Z469" s="18">
        <v>0</v>
      </c>
      <c r="AA469" s="18">
        <v>0</v>
      </c>
      <c r="AB469" s="18">
        <v>0</v>
      </c>
      <c r="AC469" s="18">
        <v>8</v>
      </c>
      <c r="AD469" s="18">
        <v>0</v>
      </c>
      <c r="AE469" s="18">
        <v>0</v>
      </c>
      <c r="AF469" s="18">
        <v>0</v>
      </c>
      <c r="AG469" s="18">
        <v>0</v>
      </c>
      <c r="AH469" s="18">
        <v>0</v>
      </c>
      <c r="AI469" s="18">
        <v>58</v>
      </c>
    </row>
    <row r="470" spans="1:35" x14ac:dyDescent="0.2">
      <c r="A470" s="13" t="s">
        <v>4495</v>
      </c>
      <c r="B470" s="13" t="s">
        <v>108</v>
      </c>
      <c r="C470" s="14" t="s">
        <v>43</v>
      </c>
      <c r="D470" s="13" t="s">
        <v>34</v>
      </c>
      <c r="E470" s="13" t="s">
        <v>34</v>
      </c>
      <c r="F470" s="13" t="s">
        <v>4496</v>
      </c>
      <c r="G470" s="13" t="s">
        <v>4497</v>
      </c>
      <c r="H470" s="13" t="s">
        <v>4498</v>
      </c>
      <c r="I470" s="13" t="str">
        <f t="shared" si="42"/>
        <v>09-2024</v>
      </c>
      <c r="J470" s="13" t="str">
        <f t="shared" si="43"/>
        <v>2024</v>
      </c>
      <c r="K470" s="227" t="s">
        <v>2475</v>
      </c>
      <c r="L470" s="13" t="s">
        <v>1252</v>
      </c>
      <c r="M470" s="13" t="s">
        <v>1253</v>
      </c>
      <c r="N470" s="13" t="s">
        <v>35</v>
      </c>
      <c r="O470" s="13" t="s">
        <v>36</v>
      </c>
      <c r="P470" s="13" t="s">
        <v>44</v>
      </c>
      <c r="Q470" s="13" t="s">
        <v>58</v>
      </c>
      <c r="R470" s="13" t="s">
        <v>45</v>
      </c>
      <c r="S470" s="13" t="s">
        <v>39</v>
      </c>
      <c r="T470" s="15">
        <v>1</v>
      </c>
      <c r="U470" s="228" t="s">
        <v>3784</v>
      </c>
      <c r="V470" s="13" t="s">
        <v>4816</v>
      </c>
      <c r="W470" s="16" t="s">
        <v>4812</v>
      </c>
      <c r="X470" s="17">
        <v>21.55</v>
      </c>
      <c r="Y470" s="18">
        <v>21.55</v>
      </c>
      <c r="Z470" s="18">
        <v>0</v>
      </c>
      <c r="AA470" s="18">
        <v>0</v>
      </c>
      <c r="AB470" s="18">
        <v>0</v>
      </c>
      <c r="AC470" s="18">
        <v>3.45</v>
      </c>
      <c r="AD470" s="18">
        <v>0</v>
      </c>
      <c r="AE470" s="18">
        <v>0</v>
      </c>
      <c r="AF470" s="18">
        <v>0</v>
      </c>
      <c r="AG470" s="18">
        <v>0</v>
      </c>
      <c r="AH470" s="18">
        <v>0</v>
      </c>
      <c r="AI470" s="18">
        <v>25</v>
      </c>
    </row>
    <row r="471" spans="1:35" x14ac:dyDescent="0.2">
      <c r="A471" s="13" t="s">
        <v>4499</v>
      </c>
      <c r="B471" s="13" t="s">
        <v>108</v>
      </c>
      <c r="C471" s="14" t="s">
        <v>43</v>
      </c>
      <c r="D471" s="13" t="s">
        <v>34</v>
      </c>
      <c r="E471" s="13" t="s">
        <v>34</v>
      </c>
      <c r="F471" s="13" t="s">
        <v>4500</v>
      </c>
      <c r="G471" s="13" t="s">
        <v>4501</v>
      </c>
      <c r="H471" s="13" t="s">
        <v>4486</v>
      </c>
      <c r="I471" s="13" t="str">
        <f t="shared" si="42"/>
        <v>09-2024</v>
      </c>
      <c r="J471" s="13" t="str">
        <f t="shared" si="43"/>
        <v>2024</v>
      </c>
      <c r="K471" s="227" t="s">
        <v>2475</v>
      </c>
      <c r="L471" s="13" t="s">
        <v>1252</v>
      </c>
      <c r="M471" s="13" t="s">
        <v>1253</v>
      </c>
      <c r="N471" s="13" t="s">
        <v>35</v>
      </c>
      <c r="O471" s="13" t="s">
        <v>36</v>
      </c>
      <c r="P471" s="13" t="s">
        <v>44</v>
      </c>
      <c r="Q471" s="13" t="s">
        <v>58</v>
      </c>
      <c r="R471" s="13" t="s">
        <v>45</v>
      </c>
      <c r="S471" s="13" t="s">
        <v>39</v>
      </c>
      <c r="T471" s="15">
        <v>1</v>
      </c>
      <c r="U471" s="228" t="s">
        <v>3784</v>
      </c>
      <c r="V471" s="13" t="s">
        <v>4817</v>
      </c>
      <c r="W471" s="16" t="s">
        <v>4818</v>
      </c>
      <c r="X471" s="17">
        <v>117.24</v>
      </c>
      <c r="Y471" s="18">
        <v>117.24</v>
      </c>
      <c r="Z471" s="18">
        <v>0</v>
      </c>
      <c r="AA471" s="18">
        <v>0</v>
      </c>
      <c r="AB471" s="18">
        <v>0</v>
      </c>
      <c r="AC471" s="18">
        <v>18.760000000000002</v>
      </c>
      <c r="AD471" s="18">
        <v>0</v>
      </c>
      <c r="AE471" s="18">
        <v>0</v>
      </c>
      <c r="AF471" s="18">
        <v>0</v>
      </c>
      <c r="AG471" s="18">
        <v>0</v>
      </c>
      <c r="AH471" s="18">
        <v>0</v>
      </c>
      <c r="AI471" s="18">
        <v>136</v>
      </c>
    </row>
    <row r="472" spans="1:35" x14ac:dyDescent="0.2">
      <c r="A472" s="13" t="s">
        <v>4502</v>
      </c>
      <c r="B472" s="13" t="s">
        <v>108</v>
      </c>
      <c r="C472" s="14" t="s">
        <v>43</v>
      </c>
      <c r="D472" s="13" t="s">
        <v>34</v>
      </c>
      <c r="E472" s="13" t="s">
        <v>34</v>
      </c>
      <c r="F472" s="13" t="s">
        <v>4503</v>
      </c>
      <c r="G472" s="13" t="s">
        <v>4504</v>
      </c>
      <c r="H472" s="13" t="s">
        <v>4482</v>
      </c>
      <c r="I472" s="13" t="str">
        <f t="shared" si="42"/>
        <v>09-2024</v>
      </c>
      <c r="J472" s="13" t="str">
        <f t="shared" si="43"/>
        <v>2024</v>
      </c>
      <c r="K472" s="227" t="s">
        <v>2475</v>
      </c>
      <c r="L472" s="13" t="s">
        <v>1252</v>
      </c>
      <c r="M472" s="13" t="s">
        <v>1253</v>
      </c>
      <c r="N472" s="13" t="s">
        <v>35</v>
      </c>
      <c r="O472" s="13" t="s">
        <v>36</v>
      </c>
      <c r="P472" s="13" t="s">
        <v>44</v>
      </c>
      <c r="Q472" s="13" t="s">
        <v>58</v>
      </c>
      <c r="R472" s="13" t="s">
        <v>45</v>
      </c>
      <c r="S472" s="13" t="s">
        <v>39</v>
      </c>
      <c r="T472" s="15">
        <v>1</v>
      </c>
      <c r="U472" s="228" t="s">
        <v>3784</v>
      </c>
      <c r="V472" s="13" t="s">
        <v>4819</v>
      </c>
      <c r="W472" s="16" t="s">
        <v>4812</v>
      </c>
      <c r="X472" s="17">
        <v>21.55</v>
      </c>
      <c r="Y472" s="18">
        <v>21.55</v>
      </c>
      <c r="Z472" s="18">
        <v>0</v>
      </c>
      <c r="AA472" s="18">
        <v>0</v>
      </c>
      <c r="AB472" s="18">
        <v>0</v>
      </c>
      <c r="AC472" s="18">
        <v>3.45</v>
      </c>
      <c r="AD472" s="18">
        <v>0</v>
      </c>
      <c r="AE472" s="18">
        <v>0</v>
      </c>
      <c r="AF472" s="18">
        <v>0</v>
      </c>
      <c r="AG472" s="18">
        <v>0</v>
      </c>
      <c r="AH472" s="18">
        <v>0</v>
      </c>
      <c r="AI472" s="18">
        <v>25</v>
      </c>
    </row>
    <row r="473" spans="1:35" x14ac:dyDescent="0.2">
      <c r="A473" s="13" t="s">
        <v>4505</v>
      </c>
      <c r="B473" s="13" t="s">
        <v>108</v>
      </c>
      <c r="C473" s="14" t="s">
        <v>43</v>
      </c>
      <c r="D473" s="13" t="s">
        <v>34</v>
      </c>
      <c r="E473" s="13" t="s">
        <v>34</v>
      </c>
      <c r="F473" s="13" t="s">
        <v>4506</v>
      </c>
      <c r="G473" s="13" t="s">
        <v>4507</v>
      </c>
      <c r="H473" s="13" t="s">
        <v>4508</v>
      </c>
      <c r="I473" s="13" t="str">
        <f t="shared" si="42"/>
        <v>09-2024</v>
      </c>
      <c r="J473" s="13" t="str">
        <f t="shared" si="43"/>
        <v>2024</v>
      </c>
      <c r="K473" s="227" t="s">
        <v>2475</v>
      </c>
      <c r="L473" s="13" t="s">
        <v>1252</v>
      </c>
      <c r="M473" s="13" t="s">
        <v>1253</v>
      </c>
      <c r="N473" s="13" t="s">
        <v>35</v>
      </c>
      <c r="O473" s="13" t="s">
        <v>36</v>
      </c>
      <c r="P473" s="13" t="s">
        <v>44</v>
      </c>
      <c r="Q473" s="13" t="s">
        <v>58</v>
      </c>
      <c r="R473" s="13" t="s">
        <v>45</v>
      </c>
      <c r="S473" s="13" t="s">
        <v>39</v>
      </c>
      <c r="T473" s="15">
        <v>1</v>
      </c>
      <c r="U473" s="228" t="s">
        <v>3784</v>
      </c>
      <c r="V473" s="13" t="s">
        <v>4820</v>
      </c>
      <c r="W473" s="16" t="s">
        <v>4821</v>
      </c>
      <c r="X473" s="17">
        <v>218.96</v>
      </c>
      <c r="Y473" s="18">
        <v>218.96</v>
      </c>
      <c r="Z473" s="18">
        <v>0</v>
      </c>
      <c r="AA473" s="18">
        <v>0</v>
      </c>
      <c r="AB473" s="18">
        <v>0</v>
      </c>
      <c r="AC473" s="18">
        <v>35.04</v>
      </c>
      <c r="AD473" s="18">
        <v>0</v>
      </c>
      <c r="AE473" s="18">
        <v>0</v>
      </c>
      <c r="AF473" s="18">
        <v>0</v>
      </c>
      <c r="AG473" s="18">
        <v>0</v>
      </c>
      <c r="AH473" s="18">
        <v>0</v>
      </c>
      <c r="AI473" s="18">
        <v>254</v>
      </c>
    </row>
    <row r="474" spans="1:35" x14ac:dyDescent="0.2">
      <c r="A474" s="13" t="s">
        <v>4509</v>
      </c>
      <c r="B474" s="13" t="s">
        <v>108</v>
      </c>
      <c r="C474" s="14" t="s">
        <v>43</v>
      </c>
      <c r="D474" s="13" t="s">
        <v>4510</v>
      </c>
      <c r="E474" s="13" t="s">
        <v>4511</v>
      </c>
      <c r="F474" s="13" t="s">
        <v>4512</v>
      </c>
      <c r="G474" s="13" t="s">
        <v>4513</v>
      </c>
      <c r="H474" s="13" t="s">
        <v>4514</v>
      </c>
      <c r="I474" s="13" t="str">
        <f t="shared" si="42"/>
        <v>09-2024</v>
      </c>
      <c r="J474" s="13" t="str">
        <f t="shared" si="43"/>
        <v>2024</v>
      </c>
      <c r="K474" s="227" t="s">
        <v>2474</v>
      </c>
      <c r="L474" s="13" t="s">
        <v>4756</v>
      </c>
      <c r="M474" s="13" t="s">
        <v>4757</v>
      </c>
      <c r="N474" s="13" t="s">
        <v>35</v>
      </c>
      <c r="O474" s="13" t="s">
        <v>36</v>
      </c>
      <c r="P474" s="13" t="s">
        <v>44</v>
      </c>
      <c r="Q474" s="13" t="s">
        <v>56</v>
      </c>
      <c r="R474" s="13" t="s">
        <v>45</v>
      </c>
      <c r="S474" s="13" t="s">
        <v>39</v>
      </c>
      <c r="T474" s="15">
        <v>1</v>
      </c>
      <c r="U474" s="228" t="s">
        <v>3785</v>
      </c>
      <c r="V474" s="13" t="s">
        <v>4169</v>
      </c>
      <c r="W474" s="16" t="s">
        <v>4822</v>
      </c>
      <c r="X474" s="17">
        <v>43.03</v>
      </c>
      <c r="Y474" s="18">
        <v>43.03</v>
      </c>
      <c r="Z474" s="18">
        <v>0</v>
      </c>
      <c r="AA474" s="18">
        <v>0</v>
      </c>
      <c r="AB474" s="18">
        <v>0</v>
      </c>
      <c r="AC474" s="18">
        <v>6.88</v>
      </c>
      <c r="AD474" s="18">
        <v>0</v>
      </c>
      <c r="AE474" s="18">
        <v>0</v>
      </c>
      <c r="AF474" s="18">
        <v>0</v>
      </c>
      <c r="AG474" s="18">
        <v>0</v>
      </c>
      <c r="AH474" s="18">
        <v>0</v>
      </c>
      <c r="AI474" s="18">
        <v>49.910000000000004</v>
      </c>
    </row>
    <row r="475" spans="1:35" x14ac:dyDescent="0.2">
      <c r="A475" s="13" t="s">
        <v>4527</v>
      </c>
      <c r="B475" s="13" t="s">
        <v>108</v>
      </c>
      <c r="C475" s="14" t="s">
        <v>43</v>
      </c>
      <c r="D475" s="13" t="s">
        <v>1889</v>
      </c>
      <c r="E475" s="13" t="s">
        <v>4528</v>
      </c>
      <c r="F475" s="13" t="s">
        <v>4529</v>
      </c>
      <c r="G475" s="13" t="s">
        <v>4530</v>
      </c>
      <c r="H475" s="13" t="s">
        <v>4531</v>
      </c>
      <c r="I475" s="13" t="str">
        <f t="shared" si="42"/>
        <v>09-2024</v>
      </c>
      <c r="J475" s="13" t="str">
        <f t="shared" si="43"/>
        <v>2024</v>
      </c>
      <c r="K475" s="227" t="s">
        <v>2475</v>
      </c>
      <c r="L475" s="13" t="s">
        <v>4758</v>
      </c>
      <c r="M475" s="13" t="s">
        <v>4759</v>
      </c>
      <c r="N475" s="13" t="s">
        <v>35</v>
      </c>
      <c r="O475" s="13" t="s">
        <v>36</v>
      </c>
      <c r="P475" s="13" t="s">
        <v>44</v>
      </c>
      <c r="Q475" s="13" t="s">
        <v>58</v>
      </c>
      <c r="R475" s="13" t="s">
        <v>45</v>
      </c>
      <c r="S475" s="13" t="s">
        <v>39</v>
      </c>
      <c r="T475" s="15">
        <v>1</v>
      </c>
      <c r="U475" s="228" t="s">
        <v>3784</v>
      </c>
      <c r="V475" s="13" t="s">
        <v>4826</v>
      </c>
      <c r="W475" s="16" t="s">
        <v>4827</v>
      </c>
      <c r="X475" s="17">
        <v>216.31</v>
      </c>
      <c r="Y475" s="18">
        <v>210.56</v>
      </c>
      <c r="Z475" s="18">
        <v>0</v>
      </c>
      <c r="AA475" s="18">
        <v>0</v>
      </c>
      <c r="AB475" s="18">
        <v>0</v>
      </c>
      <c r="AC475" s="18">
        <v>33.69</v>
      </c>
      <c r="AD475" s="74">
        <v>5.75</v>
      </c>
      <c r="AE475" s="18">
        <v>0</v>
      </c>
      <c r="AF475" s="18">
        <v>0</v>
      </c>
      <c r="AG475" s="18">
        <v>0</v>
      </c>
      <c r="AH475" s="18">
        <v>0</v>
      </c>
      <c r="AI475" s="18">
        <v>250</v>
      </c>
    </row>
    <row r="476" spans="1:35" x14ac:dyDescent="0.2">
      <c r="A476" s="13" t="s">
        <v>4532</v>
      </c>
      <c r="B476" s="13" t="s">
        <v>108</v>
      </c>
      <c r="C476" s="14" t="s">
        <v>43</v>
      </c>
      <c r="D476" s="13" t="s">
        <v>1881</v>
      </c>
      <c r="E476" s="13" t="s">
        <v>4533</v>
      </c>
      <c r="F476" s="13" t="s">
        <v>4534</v>
      </c>
      <c r="G476" s="13" t="s">
        <v>4535</v>
      </c>
      <c r="H476" s="13" t="s">
        <v>4536</v>
      </c>
      <c r="I476" s="13" t="str">
        <f t="shared" si="42"/>
        <v>09-2024</v>
      </c>
      <c r="J476" s="13" t="str">
        <f t="shared" si="43"/>
        <v>2024</v>
      </c>
      <c r="K476" s="227" t="s">
        <v>2475</v>
      </c>
      <c r="L476" s="13" t="s">
        <v>626</v>
      </c>
      <c r="M476" s="13" t="s">
        <v>627</v>
      </c>
      <c r="N476" s="13" t="s">
        <v>35</v>
      </c>
      <c r="O476" s="13" t="s">
        <v>36</v>
      </c>
      <c r="P476" s="13" t="s">
        <v>44</v>
      </c>
      <c r="Q476" s="13" t="s">
        <v>58</v>
      </c>
      <c r="R476" s="13" t="s">
        <v>45</v>
      </c>
      <c r="S476" s="13" t="s">
        <v>39</v>
      </c>
      <c r="T476" s="15">
        <v>1</v>
      </c>
      <c r="U476" s="228" t="s">
        <v>3784</v>
      </c>
      <c r="V476" s="13" t="s">
        <v>4828</v>
      </c>
      <c r="W476" s="16" t="s">
        <v>4829</v>
      </c>
      <c r="X476" s="17">
        <v>165.58</v>
      </c>
      <c r="Y476" s="18">
        <v>165.58</v>
      </c>
      <c r="Z476" s="18">
        <v>0</v>
      </c>
      <c r="AA476" s="18">
        <v>0</v>
      </c>
      <c r="AB476" s="18">
        <v>0</v>
      </c>
      <c r="AC476" s="18">
        <v>26.49</v>
      </c>
      <c r="AD476" s="18">
        <v>0</v>
      </c>
      <c r="AE476" s="18">
        <v>0</v>
      </c>
      <c r="AF476" s="18">
        <v>0</v>
      </c>
      <c r="AG476" s="18">
        <v>0</v>
      </c>
      <c r="AH476" s="18">
        <v>0</v>
      </c>
      <c r="AI476" s="18">
        <v>192.07000000000002</v>
      </c>
    </row>
    <row r="477" spans="1:35" x14ac:dyDescent="0.2">
      <c r="A477" s="13" t="s">
        <v>4537</v>
      </c>
      <c r="B477" s="13" t="s">
        <v>108</v>
      </c>
      <c r="C477" s="14" t="s">
        <v>43</v>
      </c>
      <c r="D477" s="13" t="s">
        <v>4538</v>
      </c>
      <c r="E477" s="13" t="s">
        <v>4539</v>
      </c>
      <c r="F477" s="13" t="s">
        <v>4540</v>
      </c>
      <c r="G477" s="13" t="s">
        <v>4541</v>
      </c>
      <c r="H477" s="13" t="s">
        <v>4542</v>
      </c>
      <c r="I477" s="13" t="str">
        <f t="shared" si="42"/>
        <v>09-2024</v>
      </c>
      <c r="J477" s="13" t="str">
        <f t="shared" si="43"/>
        <v>2024</v>
      </c>
      <c r="K477" s="227" t="s">
        <v>2475</v>
      </c>
      <c r="L477" s="13" t="s">
        <v>626</v>
      </c>
      <c r="M477" s="13" t="s">
        <v>627</v>
      </c>
      <c r="N477" s="13" t="s">
        <v>35</v>
      </c>
      <c r="O477" s="13" t="s">
        <v>36</v>
      </c>
      <c r="P477" s="13" t="s">
        <v>44</v>
      </c>
      <c r="Q477" s="13" t="s">
        <v>56</v>
      </c>
      <c r="R477" s="13" t="s">
        <v>45</v>
      </c>
      <c r="S477" s="13" t="s">
        <v>39</v>
      </c>
      <c r="T477" s="15">
        <v>1</v>
      </c>
      <c r="U477" s="228" t="s">
        <v>3784</v>
      </c>
      <c r="V477" s="13" t="s">
        <v>4830</v>
      </c>
      <c r="W477" s="16" t="s">
        <v>4831</v>
      </c>
      <c r="X477" s="17">
        <v>221.62</v>
      </c>
      <c r="Y477" s="18">
        <v>221.62</v>
      </c>
      <c r="Z477" s="18">
        <v>0</v>
      </c>
      <c r="AA477" s="18">
        <v>0</v>
      </c>
      <c r="AB477" s="18">
        <v>0</v>
      </c>
      <c r="AC477" s="18">
        <v>35.46</v>
      </c>
      <c r="AD477" s="18">
        <v>0</v>
      </c>
      <c r="AE477" s="18">
        <v>0</v>
      </c>
      <c r="AF477" s="18">
        <v>0</v>
      </c>
      <c r="AG477" s="18">
        <v>0</v>
      </c>
      <c r="AH477" s="18">
        <v>0</v>
      </c>
      <c r="AI477" s="18">
        <v>257.08</v>
      </c>
    </row>
    <row r="478" spans="1:35" x14ac:dyDescent="0.2">
      <c r="A478" s="13" t="s">
        <v>4543</v>
      </c>
      <c r="B478" s="13" t="s">
        <v>108</v>
      </c>
      <c r="C478" s="14" t="s">
        <v>43</v>
      </c>
      <c r="D478" s="13" t="s">
        <v>4544</v>
      </c>
      <c r="E478" s="13" t="s">
        <v>799</v>
      </c>
      <c r="F478" s="13" t="s">
        <v>4545</v>
      </c>
      <c r="G478" s="13" t="s">
        <v>4546</v>
      </c>
      <c r="H478" s="13" t="s">
        <v>4547</v>
      </c>
      <c r="I478" s="13" t="str">
        <f t="shared" ref="I478:I509" si="44">MID(H478,6,2)&amp;"-"&amp;LEFT(H478,4)</f>
        <v>09-2024</v>
      </c>
      <c r="J478" s="13" t="str">
        <f t="shared" ref="J478:J512" si="45">LEFT(H478,4)</f>
        <v>2024</v>
      </c>
      <c r="K478" s="227" t="s">
        <v>2474</v>
      </c>
      <c r="L478" s="13" t="s">
        <v>4760</v>
      </c>
      <c r="M478" s="13" t="s">
        <v>4761</v>
      </c>
      <c r="N478" s="13" t="s">
        <v>35</v>
      </c>
      <c r="O478" s="13" t="s">
        <v>36</v>
      </c>
      <c r="P478" s="13" t="s">
        <v>44</v>
      </c>
      <c r="Q478" s="13" t="s">
        <v>56</v>
      </c>
      <c r="R478" s="13" t="s">
        <v>45</v>
      </c>
      <c r="S478" s="13" t="s">
        <v>39</v>
      </c>
      <c r="T478" s="15">
        <v>1</v>
      </c>
      <c r="U478" s="228" t="s">
        <v>3785</v>
      </c>
      <c r="V478" s="13" t="s">
        <v>4169</v>
      </c>
      <c r="W478" s="16" t="s">
        <v>4832</v>
      </c>
      <c r="X478" s="17">
        <v>25.25</v>
      </c>
      <c r="Y478" s="18">
        <v>25.25</v>
      </c>
      <c r="Z478" s="18">
        <v>0</v>
      </c>
      <c r="AA478" s="18">
        <v>0</v>
      </c>
      <c r="AB478" s="18">
        <v>0</v>
      </c>
      <c r="AC478" s="18">
        <v>4.04</v>
      </c>
      <c r="AD478" s="18">
        <v>0</v>
      </c>
      <c r="AE478" s="18">
        <v>0</v>
      </c>
      <c r="AF478" s="18">
        <v>0</v>
      </c>
      <c r="AG478" s="18">
        <v>0</v>
      </c>
      <c r="AH478" s="18">
        <v>0</v>
      </c>
      <c r="AI478" s="18">
        <v>29.29</v>
      </c>
    </row>
    <row r="479" spans="1:35" x14ac:dyDescent="0.2">
      <c r="A479" s="13" t="s">
        <v>4548</v>
      </c>
      <c r="B479" s="13" t="s">
        <v>108</v>
      </c>
      <c r="C479" s="14" t="s">
        <v>43</v>
      </c>
      <c r="D479" s="13" t="s">
        <v>211</v>
      </c>
      <c r="E479" s="13" t="s">
        <v>4549</v>
      </c>
      <c r="F479" s="13" t="s">
        <v>4550</v>
      </c>
      <c r="G479" s="13" t="s">
        <v>4551</v>
      </c>
      <c r="H479" s="13" t="s">
        <v>4552</v>
      </c>
      <c r="I479" s="13" t="str">
        <f t="shared" si="44"/>
        <v>09-2024</v>
      </c>
      <c r="J479" s="13" t="str">
        <f t="shared" si="45"/>
        <v>2024</v>
      </c>
      <c r="K479" s="227" t="s">
        <v>2474</v>
      </c>
      <c r="L479" s="13" t="s">
        <v>216</v>
      </c>
      <c r="M479" s="13" t="s">
        <v>217</v>
      </c>
      <c r="N479" s="13" t="s">
        <v>35</v>
      </c>
      <c r="O479" s="13" t="s">
        <v>36</v>
      </c>
      <c r="P479" s="13" t="s">
        <v>44</v>
      </c>
      <c r="Q479" s="13" t="s">
        <v>56</v>
      </c>
      <c r="R479" s="13" t="s">
        <v>45</v>
      </c>
      <c r="S479" s="13" t="s">
        <v>39</v>
      </c>
      <c r="T479" s="15">
        <v>1</v>
      </c>
      <c r="U479" s="228" t="s">
        <v>3785</v>
      </c>
      <c r="V479" s="13" t="s">
        <v>64</v>
      </c>
      <c r="W479" s="16" t="s">
        <v>4833</v>
      </c>
      <c r="X479" s="17">
        <v>694.83</v>
      </c>
      <c r="Y479" s="18">
        <v>694.83</v>
      </c>
      <c r="Z479" s="18">
        <v>0</v>
      </c>
      <c r="AA479" s="18">
        <v>0</v>
      </c>
      <c r="AB479" s="18">
        <v>0</v>
      </c>
      <c r="AC479" s="18">
        <v>111.17</v>
      </c>
      <c r="AD479" s="18">
        <v>0</v>
      </c>
      <c r="AE479" s="18">
        <v>0</v>
      </c>
      <c r="AF479" s="18">
        <v>0</v>
      </c>
      <c r="AG479" s="18">
        <v>0</v>
      </c>
      <c r="AH479" s="18">
        <v>0</v>
      </c>
      <c r="AI479" s="18">
        <v>806</v>
      </c>
    </row>
    <row r="480" spans="1:35" x14ac:dyDescent="0.2">
      <c r="A480" s="13" t="s">
        <v>4553</v>
      </c>
      <c r="B480" s="13" t="s">
        <v>108</v>
      </c>
      <c r="C480" s="14" t="s">
        <v>43</v>
      </c>
      <c r="D480" s="13" t="s">
        <v>1633</v>
      </c>
      <c r="E480" s="13" t="s">
        <v>4554</v>
      </c>
      <c r="F480" s="13" t="s">
        <v>4555</v>
      </c>
      <c r="G480" s="13" t="s">
        <v>4556</v>
      </c>
      <c r="H480" s="13" t="s">
        <v>4557</v>
      </c>
      <c r="I480" s="13" t="str">
        <f t="shared" si="44"/>
        <v>09-2024</v>
      </c>
      <c r="J480" s="13" t="str">
        <f t="shared" si="45"/>
        <v>2024</v>
      </c>
      <c r="K480" s="227" t="s">
        <v>2475</v>
      </c>
      <c r="L480" s="13" t="s">
        <v>4762</v>
      </c>
      <c r="M480" s="13" t="s">
        <v>4763</v>
      </c>
      <c r="N480" s="13" t="s">
        <v>35</v>
      </c>
      <c r="O480" s="13" t="s">
        <v>36</v>
      </c>
      <c r="P480" s="13" t="s">
        <v>44</v>
      </c>
      <c r="Q480" s="13" t="s">
        <v>58</v>
      </c>
      <c r="R480" s="13" t="s">
        <v>45</v>
      </c>
      <c r="S480" s="13" t="s">
        <v>39</v>
      </c>
      <c r="T480" s="15">
        <v>1</v>
      </c>
      <c r="U480" s="228" t="s">
        <v>3784</v>
      </c>
      <c r="V480" s="13" t="s">
        <v>4834</v>
      </c>
      <c r="W480" s="16" t="s">
        <v>4835</v>
      </c>
      <c r="X480" s="17">
        <v>675.89</v>
      </c>
      <c r="Y480" s="18">
        <v>675.89</v>
      </c>
      <c r="Z480" s="18">
        <v>0</v>
      </c>
      <c r="AA480" s="18">
        <v>0</v>
      </c>
      <c r="AB480" s="18">
        <v>0</v>
      </c>
      <c r="AC480" s="18">
        <v>108.14</v>
      </c>
      <c r="AD480" s="18">
        <v>0</v>
      </c>
      <c r="AE480" s="18">
        <v>0</v>
      </c>
      <c r="AF480" s="18">
        <v>0</v>
      </c>
      <c r="AG480" s="18">
        <v>0</v>
      </c>
      <c r="AH480" s="18">
        <v>0</v>
      </c>
      <c r="AI480" s="18">
        <v>784.03</v>
      </c>
    </row>
    <row r="481" spans="1:35" x14ac:dyDescent="0.2">
      <c r="A481" s="13" t="s">
        <v>4572</v>
      </c>
      <c r="B481" s="13" t="s">
        <v>108</v>
      </c>
      <c r="C481" s="14" t="s">
        <v>43</v>
      </c>
      <c r="D481" s="13" t="s">
        <v>34</v>
      </c>
      <c r="E481" s="13" t="s">
        <v>34</v>
      </c>
      <c r="F481" s="13" t="s">
        <v>4573</v>
      </c>
      <c r="G481" s="13" t="s">
        <v>4574</v>
      </c>
      <c r="H481" s="13" t="s">
        <v>4575</v>
      </c>
      <c r="I481" s="13" t="str">
        <f t="shared" si="44"/>
        <v>09-2024</v>
      </c>
      <c r="J481" s="13" t="str">
        <f t="shared" si="45"/>
        <v>2024</v>
      </c>
      <c r="K481" s="227" t="s">
        <v>2475</v>
      </c>
      <c r="L481" s="13" t="s">
        <v>4764</v>
      </c>
      <c r="M481" s="13" t="s">
        <v>4765</v>
      </c>
      <c r="N481" s="13" t="s">
        <v>35</v>
      </c>
      <c r="O481" s="13" t="s">
        <v>36</v>
      </c>
      <c r="P481" s="13" t="s">
        <v>44</v>
      </c>
      <c r="Q481" s="13" t="s">
        <v>58</v>
      </c>
      <c r="R481" s="13" t="s">
        <v>45</v>
      </c>
      <c r="S481" s="13" t="s">
        <v>39</v>
      </c>
      <c r="T481" s="15">
        <v>1</v>
      </c>
      <c r="U481" s="228" t="s">
        <v>3784</v>
      </c>
      <c r="V481" s="13" t="s">
        <v>4837</v>
      </c>
      <c r="W481" s="16" t="s">
        <v>4838</v>
      </c>
      <c r="X481" s="17">
        <v>149.88999999999999</v>
      </c>
      <c r="Y481" s="18">
        <v>149.88999999999999</v>
      </c>
      <c r="Z481" s="18">
        <v>0</v>
      </c>
      <c r="AA481" s="18">
        <v>0</v>
      </c>
      <c r="AB481" s="18">
        <v>0</v>
      </c>
      <c r="AC481" s="18">
        <v>23.98</v>
      </c>
      <c r="AD481" s="18">
        <v>0</v>
      </c>
      <c r="AE481" s="275">
        <v>1.87</v>
      </c>
      <c r="AF481" s="18">
        <v>0</v>
      </c>
      <c r="AG481" s="18">
        <v>0</v>
      </c>
      <c r="AH481" s="18">
        <v>0</v>
      </c>
      <c r="AI481" s="18">
        <v>171.99999999999997</v>
      </c>
    </row>
    <row r="482" spans="1:35" x14ac:dyDescent="0.2">
      <c r="A482" s="13" t="s">
        <v>4576</v>
      </c>
      <c r="B482" s="13" t="s">
        <v>108</v>
      </c>
      <c r="C482" s="14" t="s">
        <v>43</v>
      </c>
      <c r="D482" s="13" t="s">
        <v>4577</v>
      </c>
      <c r="E482" s="13" t="s">
        <v>4578</v>
      </c>
      <c r="F482" s="13" t="s">
        <v>4579</v>
      </c>
      <c r="G482" s="13" t="s">
        <v>4580</v>
      </c>
      <c r="H482" s="13" t="s">
        <v>4581</v>
      </c>
      <c r="I482" s="13" t="str">
        <f t="shared" si="44"/>
        <v>09-2024</v>
      </c>
      <c r="J482" s="13" t="str">
        <f t="shared" si="45"/>
        <v>2024</v>
      </c>
      <c r="K482" s="227" t="s">
        <v>2475</v>
      </c>
      <c r="L482" s="13" t="s">
        <v>4766</v>
      </c>
      <c r="M482" s="13" t="s">
        <v>4767</v>
      </c>
      <c r="N482" s="13" t="s">
        <v>35</v>
      </c>
      <c r="O482" s="13" t="s">
        <v>36</v>
      </c>
      <c r="P482" s="13" t="s">
        <v>44</v>
      </c>
      <c r="Q482" s="13" t="s">
        <v>58</v>
      </c>
      <c r="R482" s="13" t="s">
        <v>45</v>
      </c>
      <c r="S482" s="13" t="s">
        <v>39</v>
      </c>
      <c r="T482" s="15">
        <v>1</v>
      </c>
      <c r="U482" s="228" t="s">
        <v>3784</v>
      </c>
      <c r="V482" s="13" t="s">
        <v>4839</v>
      </c>
      <c r="W482" s="16" t="s">
        <v>4840</v>
      </c>
      <c r="X482" s="17">
        <v>72.84</v>
      </c>
      <c r="Y482" s="18">
        <v>72.84</v>
      </c>
      <c r="Z482" s="18">
        <v>0</v>
      </c>
      <c r="AA482" s="18">
        <v>0</v>
      </c>
      <c r="AB482" s="18">
        <v>0</v>
      </c>
      <c r="AC482" s="18">
        <v>11.66</v>
      </c>
      <c r="AD482" s="18">
        <v>0</v>
      </c>
      <c r="AE482" s="18">
        <v>0</v>
      </c>
      <c r="AF482" s="18">
        <v>0</v>
      </c>
      <c r="AG482" s="18">
        <v>0</v>
      </c>
      <c r="AH482" s="18">
        <v>0</v>
      </c>
      <c r="AI482" s="18">
        <v>84.5</v>
      </c>
    </row>
    <row r="483" spans="1:35" x14ac:dyDescent="0.2">
      <c r="A483" s="13" t="s">
        <v>4582</v>
      </c>
      <c r="B483" s="13" t="s">
        <v>108</v>
      </c>
      <c r="C483" s="14" t="s">
        <v>43</v>
      </c>
      <c r="D483" s="13" t="s">
        <v>4577</v>
      </c>
      <c r="E483" s="13" t="s">
        <v>4583</v>
      </c>
      <c r="F483" s="13" t="s">
        <v>4584</v>
      </c>
      <c r="G483" s="13" t="s">
        <v>4585</v>
      </c>
      <c r="H483" s="13" t="s">
        <v>4586</v>
      </c>
      <c r="I483" s="13" t="str">
        <f t="shared" si="44"/>
        <v>09-2024</v>
      </c>
      <c r="J483" s="13" t="str">
        <f t="shared" si="45"/>
        <v>2024</v>
      </c>
      <c r="K483" s="227" t="s">
        <v>2475</v>
      </c>
      <c r="L483" s="13" t="s">
        <v>4766</v>
      </c>
      <c r="M483" s="13" t="s">
        <v>4767</v>
      </c>
      <c r="N483" s="13" t="s">
        <v>35</v>
      </c>
      <c r="O483" s="13" t="s">
        <v>36</v>
      </c>
      <c r="P483" s="13" t="s">
        <v>44</v>
      </c>
      <c r="Q483" s="13" t="s">
        <v>58</v>
      </c>
      <c r="R483" s="13" t="s">
        <v>45</v>
      </c>
      <c r="S483" s="13" t="s">
        <v>39</v>
      </c>
      <c r="T483" s="15">
        <v>1</v>
      </c>
      <c r="U483" s="228" t="s">
        <v>3784</v>
      </c>
      <c r="V483" s="13" t="s">
        <v>4841</v>
      </c>
      <c r="W483" s="16" t="s">
        <v>4842</v>
      </c>
      <c r="X483" s="17">
        <v>17.239999999999998</v>
      </c>
      <c r="Y483" s="18">
        <v>17.239999999999998</v>
      </c>
      <c r="Z483" s="18">
        <v>0</v>
      </c>
      <c r="AA483" s="18">
        <v>0</v>
      </c>
      <c r="AB483" s="18">
        <v>0</v>
      </c>
      <c r="AC483" s="18">
        <v>2.76</v>
      </c>
      <c r="AD483" s="18">
        <v>0</v>
      </c>
      <c r="AE483" s="18">
        <v>0</v>
      </c>
      <c r="AF483" s="18">
        <v>0</v>
      </c>
      <c r="AG483" s="18">
        <v>0</v>
      </c>
      <c r="AH483" s="18">
        <v>0</v>
      </c>
      <c r="AI483" s="18">
        <v>20</v>
      </c>
    </row>
    <row r="484" spans="1:35" x14ac:dyDescent="0.2">
      <c r="A484" s="13" t="s">
        <v>4587</v>
      </c>
      <c r="B484" s="13" t="s">
        <v>108</v>
      </c>
      <c r="C484" s="14" t="s">
        <v>43</v>
      </c>
      <c r="D484" s="13" t="s">
        <v>3431</v>
      </c>
      <c r="E484" s="13" t="s">
        <v>4588</v>
      </c>
      <c r="F484" s="13" t="s">
        <v>4589</v>
      </c>
      <c r="G484" s="13" t="s">
        <v>4590</v>
      </c>
      <c r="H484" s="13" t="s">
        <v>4591</v>
      </c>
      <c r="I484" s="13" t="str">
        <f t="shared" si="44"/>
        <v>09-2024</v>
      </c>
      <c r="J484" s="13" t="str">
        <f t="shared" si="45"/>
        <v>2024</v>
      </c>
      <c r="K484" s="227" t="s">
        <v>2474</v>
      </c>
      <c r="L484" s="13" t="s">
        <v>63</v>
      </c>
      <c r="M484" s="13" t="s">
        <v>115</v>
      </c>
      <c r="N484" s="13" t="s">
        <v>35</v>
      </c>
      <c r="O484" s="13" t="s">
        <v>36</v>
      </c>
      <c r="P484" s="13" t="s">
        <v>44</v>
      </c>
      <c r="Q484" s="13" t="s">
        <v>56</v>
      </c>
      <c r="R484" s="13" t="s">
        <v>45</v>
      </c>
      <c r="S484" s="13" t="s">
        <v>39</v>
      </c>
      <c r="T484" s="15">
        <v>1</v>
      </c>
      <c r="U484" s="228" t="s">
        <v>3785</v>
      </c>
      <c r="V484" s="13" t="s">
        <v>4843</v>
      </c>
      <c r="W484" s="16" t="s">
        <v>4844</v>
      </c>
      <c r="X484" s="17">
        <v>456.89</v>
      </c>
      <c r="Y484" s="18">
        <v>453.45</v>
      </c>
      <c r="Z484" s="18">
        <v>0</v>
      </c>
      <c r="AA484" s="18">
        <v>0</v>
      </c>
      <c r="AB484" s="18">
        <v>0</v>
      </c>
      <c r="AC484" s="18">
        <v>72.55</v>
      </c>
      <c r="AD484" s="18">
        <v>0</v>
      </c>
      <c r="AE484" s="18">
        <v>0</v>
      </c>
      <c r="AF484" s="18">
        <v>0</v>
      </c>
      <c r="AG484" s="18">
        <v>0</v>
      </c>
      <c r="AH484" s="18">
        <v>0</v>
      </c>
      <c r="AI484" s="18">
        <v>526</v>
      </c>
    </row>
    <row r="485" spans="1:35" x14ac:dyDescent="0.2">
      <c r="A485" s="13" t="s">
        <v>4592</v>
      </c>
      <c r="B485" s="13" t="s">
        <v>108</v>
      </c>
      <c r="C485" s="14" t="s">
        <v>43</v>
      </c>
      <c r="D485" s="13" t="s">
        <v>647</v>
      </c>
      <c r="E485" s="13" t="s">
        <v>4593</v>
      </c>
      <c r="F485" s="13" t="s">
        <v>4594</v>
      </c>
      <c r="G485" s="13" t="s">
        <v>4595</v>
      </c>
      <c r="H485" s="13" t="s">
        <v>4596</v>
      </c>
      <c r="I485" s="13" t="str">
        <f t="shared" si="44"/>
        <v>09-2024</v>
      </c>
      <c r="J485" s="13" t="str">
        <f t="shared" si="45"/>
        <v>2024</v>
      </c>
      <c r="K485" s="227" t="s">
        <v>2475</v>
      </c>
      <c r="L485" s="13" t="s">
        <v>63</v>
      </c>
      <c r="M485" s="13" t="s">
        <v>115</v>
      </c>
      <c r="N485" s="13" t="s">
        <v>35</v>
      </c>
      <c r="O485" s="13" t="s">
        <v>36</v>
      </c>
      <c r="P485" s="13" t="s">
        <v>44</v>
      </c>
      <c r="Q485" s="13" t="s">
        <v>58</v>
      </c>
      <c r="R485" s="13" t="s">
        <v>45</v>
      </c>
      <c r="S485" s="13" t="s">
        <v>39</v>
      </c>
      <c r="T485" s="15">
        <v>1</v>
      </c>
      <c r="U485" s="228" t="s">
        <v>3785</v>
      </c>
      <c r="V485" s="13" t="s">
        <v>4845</v>
      </c>
      <c r="W485" s="16" t="s">
        <v>4846</v>
      </c>
      <c r="X485" s="17">
        <v>3768.65</v>
      </c>
      <c r="Y485" s="18">
        <v>895.26</v>
      </c>
      <c r="Z485" s="18">
        <v>0</v>
      </c>
      <c r="AA485" s="18">
        <v>0</v>
      </c>
      <c r="AB485" s="74">
        <v>2606.5500000000002</v>
      </c>
      <c r="AC485" s="18">
        <v>143.24</v>
      </c>
      <c r="AD485" s="18">
        <v>0</v>
      </c>
      <c r="AE485" s="18">
        <v>0</v>
      </c>
      <c r="AF485" s="18">
        <v>0</v>
      </c>
      <c r="AG485" s="18">
        <v>0</v>
      </c>
      <c r="AH485" s="18">
        <v>0</v>
      </c>
      <c r="AI485" s="18">
        <v>3645.05</v>
      </c>
    </row>
    <row r="486" spans="1:35" x14ac:dyDescent="0.2">
      <c r="A486" s="13" t="s">
        <v>4597</v>
      </c>
      <c r="B486" s="13" t="s">
        <v>108</v>
      </c>
      <c r="C486" s="14" t="s">
        <v>43</v>
      </c>
      <c r="D486" s="13" t="s">
        <v>647</v>
      </c>
      <c r="E486" s="13" t="s">
        <v>4598</v>
      </c>
      <c r="F486" s="13" t="s">
        <v>4599</v>
      </c>
      <c r="G486" s="13" t="s">
        <v>4600</v>
      </c>
      <c r="H486" s="13" t="s">
        <v>4601</v>
      </c>
      <c r="I486" s="13" t="str">
        <f t="shared" si="44"/>
        <v>09-2024</v>
      </c>
      <c r="J486" s="13" t="str">
        <f t="shared" si="45"/>
        <v>2024</v>
      </c>
      <c r="K486" s="227" t="s">
        <v>2474</v>
      </c>
      <c r="L486" s="13" t="s">
        <v>63</v>
      </c>
      <c r="M486" s="13" t="s">
        <v>115</v>
      </c>
      <c r="N486" s="13" t="s">
        <v>35</v>
      </c>
      <c r="O486" s="13" t="s">
        <v>36</v>
      </c>
      <c r="P486" s="13" t="s">
        <v>44</v>
      </c>
      <c r="Q486" s="13" t="s">
        <v>56</v>
      </c>
      <c r="R486" s="13" t="s">
        <v>45</v>
      </c>
      <c r="S486" s="13" t="s">
        <v>39</v>
      </c>
      <c r="T486" s="15">
        <v>1</v>
      </c>
      <c r="U486" s="228" t="s">
        <v>3785</v>
      </c>
      <c r="V486" s="13" t="s">
        <v>4847</v>
      </c>
      <c r="W486" s="16" t="s">
        <v>4848</v>
      </c>
      <c r="X486" s="17">
        <v>50.59</v>
      </c>
      <c r="Y486" s="18">
        <v>27.59</v>
      </c>
      <c r="Z486" s="18">
        <v>0</v>
      </c>
      <c r="AA486" s="18">
        <v>0</v>
      </c>
      <c r="AB486" s="74">
        <v>23</v>
      </c>
      <c r="AC486" s="18">
        <v>4.41</v>
      </c>
      <c r="AD486" s="18">
        <v>0</v>
      </c>
      <c r="AE486" s="18">
        <v>0</v>
      </c>
      <c r="AF486" s="18">
        <v>0</v>
      </c>
      <c r="AG486" s="18">
        <v>0</v>
      </c>
      <c r="AH486" s="18">
        <v>0</v>
      </c>
      <c r="AI486" s="18">
        <v>55</v>
      </c>
    </row>
    <row r="487" spans="1:35" x14ac:dyDescent="0.2">
      <c r="A487" s="13" t="s">
        <v>4602</v>
      </c>
      <c r="B487" s="13" t="s">
        <v>108</v>
      </c>
      <c r="C487" s="14" t="s">
        <v>43</v>
      </c>
      <c r="D487" s="13" t="s">
        <v>647</v>
      </c>
      <c r="E487" s="13" t="s">
        <v>4603</v>
      </c>
      <c r="F487" s="13" t="s">
        <v>4604</v>
      </c>
      <c r="G487" s="13" t="s">
        <v>4605</v>
      </c>
      <c r="H487" s="13" t="s">
        <v>4606</v>
      </c>
      <c r="I487" s="13" t="str">
        <f t="shared" si="44"/>
        <v>09-2024</v>
      </c>
      <c r="J487" s="13" t="str">
        <f t="shared" si="45"/>
        <v>2024</v>
      </c>
      <c r="K487" s="227" t="s">
        <v>2475</v>
      </c>
      <c r="L487" s="13" t="s">
        <v>63</v>
      </c>
      <c r="M487" s="13" t="s">
        <v>115</v>
      </c>
      <c r="N487" s="13" t="s">
        <v>35</v>
      </c>
      <c r="O487" s="13" t="s">
        <v>36</v>
      </c>
      <c r="P487" s="13" t="s">
        <v>44</v>
      </c>
      <c r="Q487" s="13" t="s">
        <v>56</v>
      </c>
      <c r="R487" s="13" t="s">
        <v>45</v>
      </c>
      <c r="S487" s="13" t="s">
        <v>39</v>
      </c>
      <c r="T487" s="15">
        <v>1</v>
      </c>
      <c r="U487" s="228" t="s">
        <v>3785</v>
      </c>
      <c r="V487" s="13" t="s">
        <v>4849</v>
      </c>
      <c r="W487" s="16" t="s">
        <v>4850</v>
      </c>
      <c r="X487" s="17">
        <v>18.97</v>
      </c>
      <c r="Y487" s="18">
        <v>18.97</v>
      </c>
      <c r="Z487" s="18">
        <v>0</v>
      </c>
      <c r="AA487" s="18">
        <v>0</v>
      </c>
      <c r="AB487" s="18">
        <v>0</v>
      </c>
      <c r="AC487" s="18">
        <v>3.03</v>
      </c>
      <c r="AD487" s="18">
        <v>0</v>
      </c>
      <c r="AE487" s="18">
        <v>0</v>
      </c>
      <c r="AF487" s="18">
        <v>0</v>
      </c>
      <c r="AG487" s="18">
        <v>0</v>
      </c>
      <c r="AH487" s="18">
        <v>0</v>
      </c>
      <c r="AI487" s="18">
        <v>22</v>
      </c>
    </row>
    <row r="488" spans="1:35" x14ac:dyDescent="0.2">
      <c r="A488" s="13" t="s">
        <v>4607</v>
      </c>
      <c r="B488" s="13" t="s">
        <v>108</v>
      </c>
      <c r="C488" s="14" t="s">
        <v>43</v>
      </c>
      <c r="D488" s="13" t="s">
        <v>4608</v>
      </c>
      <c r="E488" s="13" t="s">
        <v>4609</v>
      </c>
      <c r="F488" s="13" t="s">
        <v>4610</v>
      </c>
      <c r="G488" s="13" t="s">
        <v>4611</v>
      </c>
      <c r="H488" s="13" t="s">
        <v>4612</v>
      </c>
      <c r="I488" s="13" t="str">
        <f t="shared" si="44"/>
        <v>09-2024</v>
      </c>
      <c r="J488" s="13" t="str">
        <f t="shared" si="45"/>
        <v>2024</v>
      </c>
      <c r="K488" s="227" t="s">
        <v>2474</v>
      </c>
      <c r="L488" s="13" t="s">
        <v>63</v>
      </c>
      <c r="M488" s="13" t="s">
        <v>115</v>
      </c>
      <c r="N488" s="13" t="s">
        <v>35</v>
      </c>
      <c r="O488" s="13" t="s">
        <v>36</v>
      </c>
      <c r="P488" s="13" t="s">
        <v>44</v>
      </c>
      <c r="Q488" s="13" t="s">
        <v>56</v>
      </c>
      <c r="R488" s="13" t="s">
        <v>45</v>
      </c>
      <c r="S488" s="13" t="s">
        <v>39</v>
      </c>
      <c r="T488" s="15">
        <v>1</v>
      </c>
      <c r="U488" s="228" t="s">
        <v>3785</v>
      </c>
      <c r="V488" s="13" t="s">
        <v>4851</v>
      </c>
      <c r="W488" s="16" t="s">
        <v>4852</v>
      </c>
      <c r="X488" s="17">
        <v>760.97</v>
      </c>
      <c r="Y488" s="18">
        <v>307.77999999999997</v>
      </c>
      <c r="Z488" s="18">
        <v>0</v>
      </c>
      <c r="AA488" s="18">
        <v>0</v>
      </c>
      <c r="AB488" s="74">
        <v>453.19</v>
      </c>
      <c r="AC488" s="18">
        <v>49.25</v>
      </c>
      <c r="AD488" s="18">
        <v>0</v>
      </c>
      <c r="AE488" s="18">
        <v>0</v>
      </c>
      <c r="AF488" s="18">
        <v>0</v>
      </c>
      <c r="AG488" s="18">
        <v>0</v>
      </c>
      <c r="AH488" s="18">
        <v>0</v>
      </c>
      <c r="AI488" s="18">
        <v>810.22</v>
      </c>
    </row>
    <row r="489" spans="1:35" x14ac:dyDescent="0.2">
      <c r="A489" s="13" t="s">
        <v>4613</v>
      </c>
      <c r="B489" s="13" t="s">
        <v>108</v>
      </c>
      <c r="C489" s="14" t="s">
        <v>43</v>
      </c>
      <c r="D489" s="13" t="s">
        <v>3478</v>
      </c>
      <c r="E489" s="13" t="s">
        <v>4614</v>
      </c>
      <c r="F489" s="13" t="s">
        <v>4615</v>
      </c>
      <c r="G489" s="13" t="s">
        <v>4616</v>
      </c>
      <c r="H489" s="13" t="s">
        <v>4617</v>
      </c>
      <c r="I489" s="13" t="str">
        <f t="shared" si="44"/>
        <v>09-2024</v>
      </c>
      <c r="J489" s="13" t="str">
        <f t="shared" si="45"/>
        <v>2024</v>
      </c>
      <c r="K489" s="227" t="s">
        <v>2475</v>
      </c>
      <c r="L489" s="13" t="s">
        <v>63</v>
      </c>
      <c r="M489" s="13" t="s">
        <v>115</v>
      </c>
      <c r="N489" s="13" t="s">
        <v>35</v>
      </c>
      <c r="O489" s="13" t="s">
        <v>36</v>
      </c>
      <c r="P489" s="13" t="s">
        <v>44</v>
      </c>
      <c r="Q489" s="13" t="s">
        <v>56</v>
      </c>
      <c r="R489" s="13" t="s">
        <v>45</v>
      </c>
      <c r="S489" s="13" t="s">
        <v>39</v>
      </c>
      <c r="T489" s="15">
        <v>1</v>
      </c>
      <c r="U489" s="228" t="s">
        <v>3785</v>
      </c>
      <c r="V489" s="13" t="s">
        <v>4853</v>
      </c>
      <c r="W489" s="16" t="s">
        <v>4854</v>
      </c>
      <c r="X489" s="17">
        <v>4402.72</v>
      </c>
      <c r="Y489" s="18">
        <v>3486.19</v>
      </c>
      <c r="Z489" s="18">
        <v>0</v>
      </c>
      <c r="AA489" s="18">
        <v>0</v>
      </c>
      <c r="AB489" s="18">
        <v>0</v>
      </c>
      <c r="AC489" s="18">
        <v>557.79999999999995</v>
      </c>
      <c r="AD489" s="18">
        <v>0</v>
      </c>
      <c r="AE489" s="18">
        <v>0</v>
      </c>
      <c r="AF489" s="18">
        <v>0</v>
      </c>
      <c r="AG489" s="18">
        <v>0</v>
      </c>
      <c r="AH489" s="18">
        <v>0</v>
      </c>
      <c r="AI489" s="18">
        <v>4043.9900000000007</v>
      </c>
    </row>
    <row r="490" spans="1:35" x14ac:dyDescent="0.2">
      <c r="A490" s="13" t="s">
        <v>4618</v>
      </c>
      <c r="B490" s="13" t="s">
        <v>108</v>
      </c>
      <c r="C490" s="14" t="s">
        <v>43</v>
      </c>
      <c r="D490" s="13" t="s">
        <v>138</v>
      </c>
      <c r="E490" s="13" t="s">
        <v>4619</v>
      </c>
      <c r="F490" s="13" t="s">
        <v>4620</v>
      </c>
      <c r="G490" s="13" t="s">
        <v>4621</v>
      </c>
      <c r="H490" s="13" t="s">
        <v>4622</v>
      </c>
      <c r="I490" s="13" t="str">
        <f t="shared" si="44"/>
        <v>09-2024</v>
      </c>
      <c r="J490" s="13" t="str">
        <f t="shared" si="45"/>
        <v>2024</v>
      </c>
      <c r="K490" s="227" t="s">
        <v>2474</v>
      </c>
      <c r="L490" s="13" t="s">
        <v>4768</v>
      </c>
      <c r="M490" s="13" t="s">
        <v>4769</v>
      </c>
      <c r="N490" s="13" t="s">
        <v>35</v>
      </c>
      <c r="O490" s="13" t="s">
        <v>36</v>
      </c>
      <c r="P490" s="13" t="s">
        <v>44</v>
      </c>
      <c r="Q490" s="13" t="s">
        <v>37</v>
      </c>
      <c r="R490" s="13" t="s">
        <v>45</v>
      </c>
      <c r="S490" s="13" t="s">
        <v>39</v>
      </c>
      <c r="T490" s="15">
        <v>1</v>
      </c>
      <c r="U490" s="228" t="s">
        <v>3785</v>
      </c>
      <c r="V490" s="13" t="s">
        <v>4855</v>
      </c>
      <c r="W490" s="16" t="s">
        <v>3035</v>
      </c>
      <c r="X490" s="17">
        <v>516.38</v>
      </c>
      <c r="Y490" s="18">
        <v>516.38</v>
      </c>
      <c r="Z490" s="18">
        <v>0</v>
      </c>
      <c r="AA490" s="18">
        <v>0</v>
      </c>
      <c r="AB490" s="18">
        <v>0</v>
      </c>
      <c r="AC490" s="18">
        <v>82.62</v>
      </c>
      <c r="AD490" s="18">
        <v>0</v>
      </c>
      <c r="AE490" s="18">
        <v>0</v>
      </c>
      <c r="AF490" s="18">
        <v>0</v>
      </c>
      <c r="AG490" s="18">
        <v>0</v>
      </c>
      <c r="AH490" s="18">
        <v>0</v>
      </c>
      <c r="AI490" s="18">
        <v>599</v>
      </c>
    </row>
    <row r="491" spans="1:35" x14ac:dyDescent="0.2">
      <c r="A491" s="13" t="s">
        <v>4623</v>
      </c>
      <c r="B491" s="13" t="s">
        <v>108</v>
      </c>
      <c r="C491" s="14" t="s">
        <v>43</v>
      </c>
      <c r="D491" s="13" t="s">
        <v>4624</v>
      </c>
      <c r="E491" s="13" t="s">
        <v>4625</v>
      </c>
      <c r="F491" s="13" t="s">
        <v>4626</v>
      </c>
      <c r="G491" s="13" t="s">
        <v>4627</v>
      </c>
      <c r="H491" s="13" t="s">
        <v>4628</v>
      </c>
      <c r="I491" s="13" t="str">
        <f t="shared" si="44"/>
        <v>09-2024</v>
      </c>
      <c r="J491" s="13" t="str">
        <f t="shared" si="45"/>
        <v>2024</v>
      </c>
      <c r="K491" s="227" t="s">
        <v>2474</v>
      </c>
      <c r="L491" s="13" t="s">
        <v>69</v>
      </c>
      <c r="M491" s="13" t="s">
        <v>111</v>
      </c>
      <c r="N491" s="13" t="s">
        <v>35</v>
      </c>
      <c r="O491" s="13" t="s">
        <v>36</v>
      </c>
      <c r="P491" s="13" t="s">
        <v>44</v>
      </c>
      <c r="Q491" s="13" t="s">
        <v>56</v>
      </c>
      <c r="R491" s="13" t="s">
        <v>45</v>
      </c>
      <c r="S491" s="13" t="s">
        <v>39</v>
      </c>
      <c r="T491" s="15">
        <v>1</v>
      </c>
      <c r="U491" s="228" t="s">
        <v>3784</v>
      </c>
      <c r="V491" s="13" t="s">
        <v>70</v>
      </c>
      <c r="W491" s="16" t="s">
        <v>4856</v>
      </c>
      <c r="X491" s="17">
        <v>182.76</v>
      </c>
      <c r="Y491" s="18">
        <v>182.76</v>
      </c>
      <c r="Z491" s="18">
        <v>0</v>
      </c>
      <c r="AA491" s="18">
        <v>0</v>
      </c>
      <c r="AB491" s="18">
        <v>0</v>
      </c>
      <c r="AC491" s="18">
        <v>29.24</v>
      </c>
      <c r="AD491" s="18">
        <v>0</v>
      </c>
      <c r="AE491" s="18">
        <v>0</v>
      </c>
      <c r="AF491" s="18">
        <v>0</v>
      </c>
      <c r="AG491" s="18">
        <v>0</v>
      </c>
      <c r="AH491" s="18">
        <v>0</v>
      </c>
      <c r="AI491" s="18">
        <v>212</v>
      </c>
    </row>
    <row r="492" spans="1:35" x14ac:dyDescent="0.2">
      <c r="A492" s="13" t="s">
        <v>4629</v>
      </c>
      <c r="B492" s="13" t="s">
        <v>108</v>
      </c>
      <c r="C492" s="14" t="s">
        <v>43</v>
      </c>
      <c r="D492" s="13" t="s">
        <v>4630</v>
      </c>
      <c r="E492" s="13" t="s">
        <v>4631</v>
      </c>
      <c r="F492" s="13" t="s">
        <v>4632</v>
      </c>
      <c r="G492" s="13" t="s">
        <v>4633</v>
      </c>
      <c r="H492" s="13" t="s">
        <v>4634</v>
      </c>
      <c r="I492" s="13" t="str">
        <f t="shared" si="44"/>
        <v>09-2024</v>
      </c>
      <c r="J492" s="13" t="str">
        <f t="shared" si="45"/>
        <v>2024</v>
      </c>
      <c r="K492" s="227" t="s">
        <v>2475</v>
      </c>
      <c r="L492" s="13" t="s">
        <v>4770</v>
      </c>
      <c r="M492" s="13" t="s">
        <v>4771</v>
      </c>
      <c r="N492" s="13" t="s">
        <v>35</v>
      </c>
      <c r="O492" s="13" t="s">
        <v>36</v>
      </c>
      <c r="P492" s="13" t="s">
        <v>44</v>
      </c>
      <c r="Q492" s="13" t="s">
        <v>58</v>
      </c>
      <c r="R492" s="13" t="s">
        <v>45</v>
      </c>
      <c r="S492" s="13" t="s">
        <v>39</v>
      </c>
      <c r="T492" s="15">
        <v>1</v>
      </c>
      <c r="U492" s="228" t="s">
        <v>3785</v>
      </c>
      <c r="V492" s="13" t="s">
        <v>4857</v>
      </c>
      <c r="W492" s="16" t="s">
        <v>4858</v>
      </c>
      <c r="X492" s="17">
        <v>253.45</v>
      </c>
      <c r="Y492" s="18">
        <v>253.45</v>
      </c>
      <c r="Z492" s="18">
        <v>0</v>
      </c>
      <c r="AA492" s="18">
        <v>0</v>
      </c>
      <c r="AB492" s="18">
        <v>0</v>
      </c>
      <c r="AC492" s="18">
        <v>40.549999999999997</v>
      </c>
      <c r="AD492" s="18">
        <v>0</v>
      </c>
      <c r="AE492" s="18">
        <v>0</v>
      </c>
      <c r="AF492" s="18">
        <v>0</v>
      </c>
      <c r="AG492" s="18">
        <v>0</v>
      </c>
      <c r="AH492" s="18">
        <v>0</v>
      </c>
      <c r="AI492" s="18">
        <v>294</v>
      </c>
    </row>
    <row r="493" spans="1:35" x14ac:dyDescent="0.2">
      <c r="A493" s="13" t="s">
        <v>4635</v>
      </c>
      <c r="B493" s="13" t="s">
        <v>108</v>
      </c>
      <c r="C493" s="14" t="s">
        <v>43</v>
      </c>
      <c r="D493" s="13" t="s">
        <v>676</v>
      </c>
      <c r="E493" s="13" t="s">
        <v>4636</v>
      </c>
      <c r="F493" s="13" t="s">
        <v>4637</v>
      </c>
      <c r="G493" s="13" t="s">
        <v>4638</v>
      </c>
      <c r="H493" s="13" t="s">
        <v>4639</v>
      </c>
      <c r="I493" s="13" t="str">
        <f t="shared" si="44"/>
        <v>09-2024</v>
      </c>
      <c r="J493" s="13" t="str">
        <f t="shared" si="45"/>
        <v>2024</v>
      </c>
      <c r="K493" s="227" t="s">
        <v>2475</v>
      </c>
      <c r="L493" s="13" t="s">
        <v>681</v>
      </c>
      <c r="M493" s="13" t="s">
        <v>682</v>
      </c>
      <c r="N493" s="13" t="s">
        <v>35</v>
      </c>
      <c r="O493" s="13" t="s">
        <v>36</v>
      </c>
      <c r="P493" s="13" t="s">
        <v>44</v>
      </c>
      <c r="Q493" s="13" t="s">
        <v>56</v>
      </c>
      <c r="R493" s="13" t="s">
        <v>45</v>
      </c>
      <c r="S493" s="13" t="s">
        <v>39</v>
      </c>
      <c r="T493" s="15">
        <v>1</v>
      </c>
      <c r="U493" s="228" t="s">
        <v>3785</v>
      </c>
      <c r="V493" s="13" t="s">
        <v>683</v>
      </c>
      <c r="W493" s="16" t="s">
        <v>4859</v>
      </c>
      <c r="X493" s="17">
        <v>976.8</v>
      </c>
      <c r="Y493" s="18">
        <v>976.8</v>
      </c>
      <c r="Z493" s="18">
        <v>0</v>
      </c>
      <c r="AA493" s="18">
        <v>0</v>
      </c>
      <c r="AB493" s="18">
        <v>0</v>
      </c>
      <c r="AC493" s="18">
        <v>156.30000000000001</v>
      </c>
      <c r="AD493" s="18">
        <v>0</v>
      </c>
      <c r="AE493" s="18">
        <v>0</v>
      </c>
      <c r="AF493" s="18">
        <v>0</v>
      </c>
      <c r="AG493" s="18">
        <v>0</v>
      </c>
      <c r="AH493" s="18">
        <v>0</v>
      </c>
      <c r="AI493" s="18">
        <v>1133.0999999999999</v>
      </c>
    </row>
    <row r="494" spans="1:35" x14ac:dyDescent="0.2">
      <c r="A494" s="13" t="s">
        <v>4640</v>
      </c>
      <c r="B494" s="13" t="s">
        <v>108</v>
      </c>
      <c r="C494" s="14" t="s">
        <v>43</v>
      </c>
      <c r="D494" s="13" t="s">
        <v>2022</v>
      </c>
      <c r="E494" s="13" t="s">
        <v>4641</v>
      </c>
      <c r="F494" s="13" t="s">
        <v>4642</v>
      </c>
      <c r="G494" s="13" t="s">
        <v>4643</v>
      </c>
      <c r="H494" s="13" t="s">
        <v>4644</v>
      </c>
      <c r="I494" s="13" t="str">
        <f t="shared" si="44"/>
        <v>09-2024</v>
      </c>
      <c r="J494" s="13" t="str">
        <f t="shared" si="45"/>
        <v>2024</v>
      </c>
      <c r="K494" s="227" t="s">
        <v>2474</v>
      </c>
      <c r="L494" s="13" t="s">
        <v>1426</v>
      </c>
      <c r="M494" s="13" t="s">
        <v>1427</v>
      </c>
      <c r="N494" s="13" t="s">
        <v>35</v>
      </c>
      <c r="O494" s="13" t="s">
        <v>36</v>
      </c>
      <c r="P494" s="13" t="s">
        <v>44</v>
      </c>
      <c r="Q494" s="13" t="s">
        <v>56</v>
      </c>
      <c r="R494" s="13" t="s">
        <v>45</v>
      </c>
      <c r="S494" s="13" t="s">
        <v>39</v>
      </c>
      <c r="T494" s="15">
        <v>1</v>
      </c>
      <c r="U494" s="228" t="s">
        <v>3785</v>
      </c>
      <c r="V494" s="13" t="s">
        <v>4860</v>
      </c>
      <c r="W494" s="16" t="s">
        <v>4861</v>
      </c>
      <c r="X494" s="17">
        <v>1895.69</v>
      </c>
      <c r="Y494" s="18">
        <v>1895.69</v>
      </c>
      <c r="Z494" s="18">
        <v>0</v>
      </c>
      <c r="AA494" s="18">
        <v>0</v>
      </c>
      <c r="AB494" s="18">
        <v>0</v>
      </c>
      <c r="AC494" s="18">
        <v>303.31</v>
      </c>
      <c r="AD494" s="18">
        <v>0</v>
      </c>
      <c r="AE494" s="18">
        <v>0</v>
      </c>
      <c r="AF494" s="18">
        <v>0</v>
      </c>
      <c r="AG494" s="18">
        <v>0</v>
      </c>
      <c r="AH494" s="18">
        <v>0</v>
      </c>
      <c r="AI494" s="18">
        <v>2199</v>
      </c>
    </row>
    <row r="495" spans="1:35" x14ac:dyDescent="0.2">
      <c r="A495" s="13" t="s">
        <v>4645</v>
      </c>
      <c r="B495" s="13" t="s">
        <v>108</v>
      </c>
      <c r="C495" s="14" t="s">
        <v>43</v>
      </c>
      <c r="D495" s="13" t="s">
        <v>2022</v>
      </c>
      <c r="E495" s="13" t="s">
        <v>4646</v>
      </c>
      <c r="F495" s="13" t="s">
        <v>4647</v>
      </c>
      <c r="G495" s="13" t="s">
        <v>4648</v>
      </c>
      <c r="H495" s="13" t="s">
        <v>4649</v>
      </c>
      <c r="I495" s="13" t="str">
        <f t="shared" si="44"/>
        <v>09-2024</v>
      </c>
      <c r="J495" s="13" t="str">
        <f t="shared" si="45"/>
        <v>2024</v>
      </c>
      <c r="K495" s="227" t="s">
        <v>2474</v>
      </c>
      <c r="L495" s="13" t="s">
        <v>1426</v>
      </c>
      <c r="M495" s="13" t="s">
        <v>1427</v>
      </c>
      <c r="N495" s="13" t="s">
        <v>35</v>
      </c>
      <c r="O495" s="13" t="s">
        <v>36</v>
      </c>
      <c r="P495" s="13" t="s">
        <v>44</v>
      </c>
      <c r="Q495" s="13" t="s">
        <v>56</v>
      </c>
      <c r="R495" s="13" t="s">
        <v>45</v>
      </c>
      <c r="S495" s="13" t="s">
        <v>39</v>
      </c>
      <c r="T495" s="15">
        <v>1</v>
      </c>
      <c r="U495" s="228" t="s">
        <v>3785</v>
      </c>
      <c r="V495" s="13" t="s">
        <v>4862</v>
      </c>
      <c r="W495" s="16" t="s">
        <v>4863</v>
      </c>
      <c r="X495" s="17">
        <v>3267.24</v>
      </c>
      <c r="Y495" s="18">
        <v>3267.24</v>
      </c>
      <c r="Z495" s="18">
        <v>0</v>
      </c>
      <c r="AA495" s="18">
        <v>0</v>
      </c>
      <c r="AB495" s="18">
        <v>0</v>
      </c>
      <c r="AC495" s="18">
        <v>522.76</v>
      </c>
      <c r="AD495" s="18">
        <v>0</v>
      </c>
      <c r="AE495" s="18">
        <v>0</v>
      </c>
      <c r="AF495" s="18">
        <v>0</v>
      </c>
      <c r="AG495" s="18">
        <v>0</v>
      </c>
      <c r="AH495" s="18">
        <v>0</v>
      </c>
      <c r="AI495" s="18">
        <v>3790</v>
      </c>
    </row>
    <row r="496" spans="1:35" x14ac:dyDescent="0.2">
      <c r="A496" s="13" t="s">
        <v>4650</v>
      </c>
      <c r="B496" s="13" t="s">
        <v>108</v>
      </c>
      <c r="C496" s="14" t="s">
        <v>43</v>
      </c>
      <c r="D496" s="13" t="s">
        <v>2022</v>
      </c>
      <c r="E496" s="13" t="s">
        <v>4651</v>
      </c>
      <c r="F496" s="13" t="s">
        <v>4652</v>
      </c>
      <c r="G496" s="13" t="s">
        <v>4653</v>
      </c>
      <c r="H496" s="13" t="s">
        <v>4654</v>
      </c>
      <c r="I496" s="13" t="str">
        <f t="shared" si="44"/>
        <v>09-2024</v>
      </c>
      <c r="J496" s="13" t="str">
        <f t="shared" si="45"/>
        <v>2024</v>
      </c>
      <c r="K496" s="227" t="s">
        <v>2474</v>
      </c>
      <c r="L496" s="13" t="s">
        <v>1426</v>
      </c>
      <c r="M496" s="13" t="s">
        <v>1427</v>
      </c>
      <c r="N496" s="13" t="s">
        <v>35</v>
      </c>
      <c r="O496" s="13" t="s">
        <v>36</v>
      </c>
      <c r="P496" s="13" t="s">
        <v>44</v>
      </c>
      <c r="Q496" s="13" t="s">
        <v>56</v>
      </c>
      <c r="R496" s="13" t="s">
        <v>45</v>
      </c>
      <c r="S496" s="13" t="s">
        <v>39</v>
      </c>
      <c r="T496" s="15">
        <v>1</v>
      </c>
      <c r="U496" s="228" t="s">
        <v>3785</v>
      </c>
      <c r="V496" s="13" t="s">
        <v>4864</v>
      </c>
      <c r="W496" s="16" t="s">
        <v>4166</v>
      </c>
      <c r="X496" s="17">
        <v>3188.79</v>
      </c>
      <c r="Y496" s="18">
        <v>3188.79</v>
      </c>
      <c r="Z496" s="18">
        <v>0</v>
      </c>
      <c r="AA496" s="18">
        <v>0</v>
      </c>
      <c r="AB496" s="18">
        <v>0</v>
      </c>
      <c r="AC496" s="18">
        <v>510.21</v>
      </c>
      <c r="AD496" s="18">
        <v>0</v>
      </c>
      <c r="AE496" s="18">
        <v>0</v>
      </c>
      <c r="AF496" s="18">
        <v>0</v>
      </c>
      <c r="AG496" s="18">
        <v>0</v>
      </c>
      <c r="AH496" s="18">
        <v>0</v>
      </c>
      <c r="AI496" s="18">
        <v>3699</v>
      </c>
    </row>
    <row r="497" spans="1:35" x14ac:dyDescent="0.2">
      <c r="A497" s="13" t="s">
        <v>4655</v>
      </c>
      <c r="B497" s="13" t="s">
        <v>108</v>
      </c>
      <c r="C497" s="14" t="s">
        <v>43</v>
      </c>
      <c r="D497" s="13" t="s">
        <v>2005</v>
      </c>
      <c r="E497" s="13" t="s">
        <v>4656</v>
      </c>
      <c r="F497" s="13" t="s">
        <v>4657</v>
      </c>
      <c r="G497" s="13" t="s">
        <v>4658</v>
      </c>
      <c r="H497" s="13" t="s">
        <v>4659</v>
      </c>
      <c r="I497" s="13" t="str">
        <f t="shared" si="44"/>
        <v>09-2024</v>
      </c>
      <c r="J497" s="13" t="str">
        <f t="shared" si="45"/>
        <v>2024</v>
      </c>
      <c r="K497" s="227" t="s">
        <v>2475</v>
      </c>
      <c r="L497" s="13" t="s">
        <v>4772</v>
      </c>
      <c r="M497" s="13" t="s">
        <v>4773</v>
      </c>
      <c r="N497" s="13" t="s">
        <v>35</v>
      </c>
      <c r="O497" s="13" t="s">
        <v>36</v>
      </c>
      <c r="P497" s="13" t="s">
        <v>44</v>
      </c>
      <c r="Q497" s="13" t="s">
        <v>58</v>
      </c>
      <c r="R497" s="13" t="s">
        <v>45</v>
      </c>
      <c r="S497" s="13" t="s">
        <v>39</v>
      </c>
      <c r="T497" s="15">
        <v>1</v>
      </c>
      <c r="U497" s="228" t="s">
        <v>3784</v>
      </c>
      <c r="V497" s="13" t="s">
        <v>693</v>
      </c>
      <c r="W497" s="16" t="s">
        <v>3669</v>
      </c>
      <c r="X497" s="17">
        <v>346.12</v>
      </c>
      <c r="Y497" s="18">
        <v>336.75</v>
      </c>
      <c r="Z497" s="18">
        <v>0</v>
      </c>
      <c r="AA497" s="18">
        <v>0</v>
      </c>
      <c r="AB497" s="18">
        <v>0</v>
      </c>
      <c r="AC497" s="18">
        <v>53.88</v>
      </c>
      <c r="AD497" s="74">
        <v>9.3699999999999992</v>
      </c>
      <c r="AE497" s="18">
        <v>0</v>
      </c>
      <c r="AF497" s="18">
        <v>0</v>
      </c>
      <c r="AG497" s="18">
        <v>0</v>
      </c>
      <c r="AH497" s="18">
        <v>0</v>
      </c>
      <c r="AI497" s="18">
        <v>400</v>
      </c>
    </row>
    <row r="498" spans="1:35" x14ac:dyDescent="0.2">
      <c r="A498" s="13" t="s">
        <v>4660</v>
      </c>
      <c r="B498" s="13" t="s">
        <v>108</v>
      </c>
      <c r="C498" s="14" t="s">
        <v>43</v>
      </c>
      <c r="D498" s="13" t="s">
        <v>138</v>
      </c>
      <c r="E498" s="13" t="s">
        <v>4661</v>
      </c>
      <c r="F498" s="13" t="s">
        <v>4662</v>
      </c>
      <c r="G498" s="13" t="s">
        <v>4663</v>
      </c>
      <c r="H498" s="13" t="s">
        <v>4664</v>
      </c>
      <c r="I498" s="13" t="str">
        <f t="shared" si="44"/>
        <v>09-2024</v>
      </c>
      <c r="J498" s="13" t="str">
        <f t="shared" si="45"/>
        <v>2024</v>
      </c>
      <c r="K498" s="227" t="s">
        <v>2475</v>
      </c>
      <c r="L498" s="13" t="s">
        <v>4774</v>
      </c>
      <c r="M498" s="13" t="s">
        <v>4775</v>
      </c>
      <c r="N498" s="13" t="s">
        <v>35</v>
      </c>
      <c r="O498" s="13" t="s">
        <v>36</v>
      </c>
      <c r="P498" s="13" t="s">
        <v>44</v>
      </c>
      <c r="Q498" s="13" t="s">
        <v>46</v>
      </c>
      <c r="R498" s="13" t="s">
        <v>45</v>
      </c>
      <c r="S498" s="13" t="s">
        <v>39</v>
      </c>
      <c r="T498" s="15">
        <v>1</v>
      </c>
      <c r="U498" s="228" t="s">
        <v>3784</v>
      </c>
      <c r="V498" s="13" t="s">
        <v>4865</v>
      </c>
      <c r="W498" s="16" t="s">
        <v>4866</v>
      </c>
      <c r="X498" s="17">
        <v>1377.53</v>
      </c>
      <c r="Y498" s="18">
        <v>1377.53</v>
      </c>
      <c r="Z498" s="18">
        <v>0</v>
      </c>
      <c r="AA498" s="18">
        <v>0</v>
      </c>
      <c r="AB498" s="18">
        <v>0</v>
      </c>
      <c r="AC498" s="18">
        <v>220.4</v>
      </c>
      <c r="AD498" s="18">
        <v>0</v>
      </c>
      <c r="AE498" s="18">
        <v>0</v>
      </c>
      <c r="AF498" s="18">
        <v>0</v>
      </c>
      <c r="AG498" s="18">
        <v>0</v>
      </c>
      <c r="AH498" s="18">
        <v>0</v>
      </c>
      <c r="AI498" s="18">
        <v>1597.93</v>
      </c>
    </row>
    <row r="499" spans="1:35" x14ac:dyDescent="0.2">
      <c r="A499" s="13" t="s">
        <v>4665</v>
      </c>
      <c r="B499" s="13" t="s">
        <v>108</v>
      </c>
      <c r="C499" s="14" t="s">
        <v>43</v>
      </c>
      <c r="D499" s="13" t="s">
        <v>686</v>
      </c>
      <c r="E499" s="13" t="s">
        <v>4666</v>
      </c>
      <c r="F499" s="13" t="s">
        <v>4667</v>
      </c>
      <c r="G499" s="13" t="s">
        <v>4668</v>
      </c>
      <c r="H499" s="13" t="s">
        <v>4669</v>
      </c>
      <c r="I499" s="13" t="str">
        <f t="shared" si="44"/>
        <v>09-2024</v>
      </c>
      <c r="J499" s="13" t="str">
        <f t="shared" si="45"/>
        <v>2024</v>
      </c>
      <c r="K499" s="227" t="s">
        <v>2475</v>
      </c>
      <c r="L499" s="13" t="s">
        <v>691</v>
      </c>
      <c r="M499" s="13" t="s">
        <v>692</v>
      </c>
      <c r="N499" s="13" t="s">
        <v>35</v>
      </c>
      <c r="O499" s="13" t="s">
        <v>36</v>
      </c>
      <c r="P499" s="13" t="s">
        <v>44</v>
      </c>
      <c r="Q499" s="13" t="s">
        <v>46</v>
      </c>
      <c r="R499" s="13" t="s">
        <v>45</v>
      </c>
      <c r="S499" s="13" t="s">
        <v>39</v>
      </c>
      <c r="T499" s="15">
        <v>1</v>
      </c>
      <c r="U499" s="228" t="s">
        <v>3784</v>
      </c>
      <c r="V499" s="13" t="s">
        <v>693</v>
      </c>
      <c r="W499" s="16" t="s">
        <v>4241</v>
      </c>
      <c r="X499" s="17">
        <v>432.67</v>
      </c>
      <c r="Y499" s="18">
        <v>420.81</v>
      </c>
      <c r="Z499" s="18">
        <v>0</v>
      </c>
      <c r="AA499" s="18">
        <v>0</v>
      </c>
      <c r="AB499" s="18">
        <v>0</v>
      </c>
      <c r="AC499" s="18">
        <v>67.33</v>
      </c>
      <c r="AD499" s="74">
        <v>11.86</v>
      </c>
      <c r="AE499" s="18">
        <v>0</v>
      </c>
      <c r="AF499" s="18">
        <v>0</v>
      </c>
      <c r="AG499" s="18">
        <v>0</v>
      </c>
      <c r="AH499" s="18">
        <v>0</v>
      </c>
      <c r="AI499" s="18">
        <v>500</v>
      </c>
    </row>
    <row r="500" spans="1:35" x14ac:dyDescent="0.2">
      <c r="A500" s="13" t="s">
        <v>4670</v>
      </c>
      <c r="B500" s="13" t="s">
        <v>108</v>
      </c>
      <c r="C500" s="14" t="s">
        <v>43</v>
      </c>
      <c r="D500" s="13" t="s">
        <v>686</v>
      </c>
      <c r="E500" s="13" t="s">
        <v>4671</v>
      </c>
      <c r="F500" s="13" t="s">
        <v>4672</v>
      </c>
      <c r="G500" s="13" t="s">
        <v>4673</v>
      </c>
      <c r="H500" s="13" t="s">
        <v>4674</v>
      </c>
      <c r="I500" s="13" t="str">
        <f t="shared" si="44"/>
        <v>09-2024</v>
      </c>
      <c r="J500" s="13" t="str">
        <f t="shared" si="45"/>
        <v>2024</v>
      </c>
      <c r="K500" s="227" t="s">
        <v>2475</v>
      </c>
      <c r="L500" s="13" t="s">
        <v>691</v>
      </c>
      <c r="M500" s="13" t="s">
        <v>692</v>
      </c>
      <c r="N500" s="13" t="s">
        <v>35</v>
      </c>
      <c r="O500" s="13" t="s">
        <v>36</v>
      </c>
      <c r="P500" s="13" t="s">
        <v>44</v>
      </c>
      <c r="Q500" s="13" t="s">
        <v>46</v>
      </c>
      <c r="R500" s="13" t="s">
        <v>45</v>
      </c>
      <c r="S500" s="13" t="s">
        <v>39</v>
      </c>
      <c r="T500" s="15">
        <v>1</v>
      </c>
      <c r="U500" s="228" t="s">
        <v>3784</v>
      </c>
      <c r="V500" s="13" t="s">
        <v>693</v>
      </c>
      <c r="W500" s="16" t="s">
        <v>4867</v>
      </c>
      <c r="X500" s="17">
        <v>259.60000000000002</v>
      </c>
      <c r="Y500" s="18">
        <v>252.5</v>
      </c>
      <c r="Z500" s="18">
        <v>0</v>
      </c>
      <c r="AA500" s="18">
        <v>0</v>
      </c>
      <c r="AB500" s="18">
        <v>0</v>
      </c>
      <c r="AC500" s="18">
        <v>40.4</v>
      </c>
      <c r="AD500" s="74">
        <v>7.1</v>
      </c>
      <c r="AE500" s="18">
        <v>0</v>
      </c>
      <c r="AF500" s="18">
        <v>0</v>
      </c>
      <c r="AG500" s="18">
        <v>0</v>
      </c>
      <c r="AH500" s="18">
        <v>0</v>
      </c>
      <c r="AI500" s="18">
        <v>300</v>
      </c>
    </row>
    <row r="501" spans="1:35" x14ac:dyDescent="0.2">
      <c r="A501" s="13" t="s">
        <v>4675</v>
      </c>
      <c r="B501" s="13" t="s">
        <v>108</v>
      </c>
      <c r="C501" s="14" t="s">
        <v>43</v>
      </c>
      <c r="D501" s="13" t="s">
        <v>2005</v>
      </c>
      <c r="E501" s="13" t="s">
        <v>4676</v>
      </c>
      <c r="F501" s="13" t="s">
        <v>4677</v>
      </c>
      <c r="G501" s="13" t="s">
        <v>4678</v>
      </c>
      <c r="H501" s="13" t="s">
        <v>4679</v>
      </c>
      <c r="I501" s="13" t="str">
        <f t="shared" si="44"/>
        <v>09-2024</v>
      </c>
      <c r="J501" s="13" t="str">
        <f t="shared" si="45"/>
        <v>2024</v>
      </c>
      <c r="K501" s="227" t="s">
        <v>2475</v>
      </c>
      <c r="L501" s="13" t="s">
        <v>4776</v>
      </c>
      <c r="M501" s="13" t="s">
        <v>4777</v>
      </c>
      <c r="N501" s="13" t="s">
        <v>35</v>
      </c>
      <c r="O501" s="13" t="s">
        <v>36</v>
      </c>
      <c r="P501" s="13" t="s">
        <v>44</v>
      </c>
      <c r="Q501" s="13" t="s">
        <v>58</v>
      </c>
      <c r="R501" s="13" t="s">
        <v>45</v>
      </c>
      <c r="S501" s="13" t="s">
        <v>39</v>
      </c>
      <c r="T501" s="15">
        <v>1</v>
      </c>
      <c r="U501" s="228" t="s">
        <v>3784</v>
      </c>
      <c r="V501" s="13" t="s">
        <v>1380</v>
      </c>
      <c r="W501" s="16" t="s">
        <v>2977</v>
      </c>
      <c r="X501" s="17">
        <v>346.15</v>
      </c>
      <c r="Y501" s="18">
        <v>336.56</v>
      </c>
      <c r="Z501" s="18">
        <v>0</v>
      </c>
      <c r="AA501" s="18">
        <v>0</v>
      </c>
      <c r="AB501" s="18">
        <v>0</v>
      </c>
      <c r="AC501" s="18">
        <v>53.85</v>
      </c>
      <c r="AD501" s="74">
        <v>9.59</v>
      </c>
      <c r="AE501" s="18">
        <v>0</v>
      </c>
      <c r="AF501" s="18">
        <v>0</v>
      </c>
      <c r="AG501" s="18">
        <v>0</v>
      </c>
      <c r="AH501" s="18">
        <v>0</v>
      </c>
      <c r="AI501" s="18">
        <v>400</v>
      </c>
    </row>
    <row r="502" spans="1:35" x14ac:dyDescent="0.2">
      <c r="A502" s="13" t="s">
        <v>4680</v>
      </c>
      <c r="B502" s="13" t="s">
        <v>108</v>
      </c>
      <c r="C502" s="14" t="s">
        <v>43</v>
      </c>
      <c r="D502" s="13" t="s">
        <v>4094</v>
      </c>
      <c r="E502" s="13" t="s">
        <v>4681</v>
      </c>
      <c r="F502" s="13" t="s">
        <v>4682</v>
      </c>
      <c r="G502" s="13" t="s">
        <v>4683</v>
      </c>
      <c r="H502" s="13" t="s">
        <v>4684</v>
      </c>
      <c r="I502" s="13" t="str">
        <f t="shared" si="44"/>
        <v>09-2024</v>
      </c>
      <c r="J502" s="13" t="str">
        <f t="shared" si="45"/>
        <v>2024</v>
      </c>
      <c r="K502" s="227" t="s">
        <v>2475</v>
      </c>
      <c r="L502" s="13" t="s">
        <v>4234</v>
      </c>
      <c r="M502" s="13" t="s">
        <v>4235</v>
      </c>
      <c r="N502" s="13" t="s">
        <v>35</v>
      </c>
      <c r="O502" s="13" t="s">
        <v>36</v>
      </c>
      <c r="P502" s="13" t="s">
        <v>44</v>
      </c>
      <c r="Q502" s="13" t="s">
        <v>58</v>
      </c>
      <c r="R502" s="13" t="s">
        <v>45</v>
      </c>
      <c r="S502" s="13" t="s">
        <v>39</v>
      </c>
      <c r="T502" s="15">
        <v>1</v>
      </c>
      <c r="U502" s="228" t="s">
        <v>3784</v>
      </c>
      <c r="V502" s="13" t="s">
        <v>693</v>
      </c>
      <c r="W502" s="16" t="s">
        <v>4868</v>
      </c>
      <c r="X502" s="17">
        <v>346.11</v>
      </c>
      <c r="Y502" s="18">
        <v>336.81</v>
      </c>
      <c r="Z502" s="18">
        <v>0</v>
      </c>
      <c r="AA502" s="18">
        <v>0</v>
      </c>
      <c r="AB502" s="18">
        <v>0</v>
      </c>
      <c r="AC502" s="18">
        <v>53.89</v>
      </c>
      <c r="AD502" s="74">
        <v>9.3000000000000007</v>
      </c>
      <c r="AE502" s="18">
        <v>0</v>
      </c>
      <c r="AF502" s="18">
        <v>0</v>
      </c>
      <c r="AG502" s="18">
        <v>0</v>
      </c>
      <c r="AH502" s="18">
        <v>0</v>
      </c>
      <c r="AI502" s="18">
        <v>400</v>
      </c>
    </row>
    <row r="503" spans="1:35" x14ac:dyDescent="0.2">
      <c r="A503" s="13" t="s">
        <v>4685</v>
      </c>
      <c r="B503" s="13" t="s">
        <v>108</v>
      </c>
      <c r="C503" s="14" t="s">
        <v>43</v>
      </c>
      <c r="D503" s="13" t="s">
        <v>4094</v>
      </c>
      <c r="E503" s="13" t="s">
        <v>4686</v>
      </c>
      <c r="F503" s="13" t="s">
        <v>4687</v>
      </c>
      <c r="G503" s="13" t="s">
        <v>4688</v>
      </c>
      <c r="H503" s="13" t="s">
        <v>4689</v>
      </c>
      <c r="I503" s="13" t="str">
        <f t="shared" si="44"/>
        <v>09-2024</v>
      </c>
      <c r="J503" s="13" t="str">
        <f t="shared" si="45"/>
        <v>2024</v>
      </c>
      <c r="K503" s="227" t="s">
        <v>2475</v>
      </c>
      <c r="L503" s="13" t="s">
        <v>4234</v>
      </c>
      <c r="M503" s="13" t="s">
        <v>4235</v>
      </c>
      <c r="N503" s="13" t="s">
        <v>35</v>
      </c>
      <c r="O503" s="13" t="s">
        <v>36</v>
      </c>
      <c r="P503" s="13" t="s">
        <v>44</v>
      </c>
      <c r="Q503" s="13" t="s">
        <v>58</v>
      </c>
      <c r="R503" s="13" t="s">
        <v>45</v>
      </c>
      <c r="S503" s="13" t="s">
        <v>39</v>
      </c>
      <c r="T503" s="15">
        <v>1</v>
      </c>
      <c r="U503" s="228" t="s">
        <v>3784</v>
      </c>
      <c r="V503" s="13" t="s">
        <v>693</v>
      </c>
      <c r="W503" s="16" t="s">
        <v>4236</v>
      </c>
      <c r="X503" s="17">
        <v>259.58</v>
      </c>
      <c r="Y503" s="18">
        <v>252.63</v>
      </c>
      <c r="Z503" s="18">
        <v>0</v>
      </c>
      <c r="AA503" s="18">
        <v>0</v>
      </c>
      <c r="AB503" s="18">
        <v>0</v>
      </c>
      <c r="AC503" s="18">
        <v>40.42</v>
      </c>
      <c r="AD503" s="74">
        <v>6.95</v>
      </c>
      <c r="AE503" s="18">
        <v>0</v>
      </c>
      <c r="AF503" s="18">
        <v>0</v>
      </c>
      <c r="AG503" s="18">
        <v>0</v>
      </c>
      <c r="AH503" s="18">
        <v>0</v>
      </c>
      <c r="AI503" s="18">
        <v>300</v>
      </c>
    </row>
    <row r="504" spans="1:35" x14ac:dyDescent="0.2">
      <c r="A504" s="13" t="s">
        <v>4690</v>
      </c>
      <c r="B504" s="13" t="s">
        <v>108</v>
      </c>
      <c r="C504" s="14" t="s">
        <v>43</v>
      </c>
      <c r="D504" s="13" t="s">
        <v>4106</v>
      </c>
      <c r="E504" s="13" t="s">
        <v>4691</v>
      </c>
      <c r="F504" s="13" t="s">
        <v>4692</v>
      </c>
      <c r="G504" s="13" t="s">
        <v>4693</v>
      </c>
      <c r="H504" s="13" t="s">
        <v>4694</v>
      </c>
      <c r="I504" s="13" t="str">
        <f t="shared" si="44"/>
        <v>09-2024</v>
      </c>
      <c r="J504" s="13" t="str">
        <f t="shared" si="45"/>
        <v>2024</v>
      </c>
      <c r="K504" s="227" t="s">
        <v>2475</v>
      </c>
      <c r="L504" s="13" t="s">
        <v>4238</v>
      </c>
      <c r="M504" s="13" t="s">
        <v>4239</v>
      </c>
      <c r="N504" s="13" t="s">
        <v>35</v>
      </c>
      <c r="O504" s="13" t="s">
        <v>36</v>
      </c>
      <c r="P504" s="13" t="s">
        <v>44</v>
      </c>
      <c r="Q504" s="13" t="s">
        <v>58</v>
      </c>
      <c r="R504" s="13" t="s">
        <v>45</v>
      </c>
      <c r="S504" s="13" t="s">
        <v>39</v>
      </c>
      <c r="T504" s="15">
        <v>1</v>
      </c>
      <c r="U504" s="228" t="s">
        <v>3784</v>
      </c>
      <c r="V504" s="13" t="s">
        <v>4869</v>
      </c>
      <c r="W504" s="16" t="s">
        <v>3747</v>
      </c>
      <c r="X504" s="17">
        <v>346.09</v>
      </c>
      <c r="Y504" s="18">
        <v>336.94</v>
      </c>
      <c r="Z504" s="18">
        <v>0</v>
      </c>
      <c r="AA504" s="18">
        <v>0</v>
      </c>
      <c r="AB504" s="18">
        <v>0</v>
      </c>
      <c r="AC504" s="18">
        <v>53.91</v>
      </c>
      <c r="AD504" s="74">
        <v>9.15</v>
      </c>
      <c r="AE504" s="18">
        <v>0</v>
      </c>
      <c r="AF504" s="18">
        <v>0</v>
      </c>
      <c r="AG504" s="18">
        <v>0</v>
      </c>
      <c r="AH504" s="18">
        <v>0</v>
      </c>
      <c r="AI504" s="18">
        <v>400</v>
      </c>
    </row>
    <row r="505" spans="1:35" x14ac:dyDescent="0.2">
      <c r="A505" s="13" t="s">
        <v>4695</v>
      </c>
      <c r="B505" s="13" t="s">
        <v>108</v>
      </c>
      <c r="C505" s="14" t="s">
        <v>43</v>
      </c>
      <c r="D505" s="13" t="s">
        <v>1487</v>
      </c>
      <c r="E505" s="13" t="s">
        <v>4696</v>
      </c>
      <c r="F505" s="13" t="s">
        <v>4697</v>
      </c>
      <c r="G505" s="13" t="s">
        <v>4698</v>
      </c>
      <c r="H505" s="13" t="s">
        <v>4699</v>
      </c>
      <c r="I505" s="13" t="str">
        <f t="shared" si="44"/>
        <v>09-2024</v>
      </c>
      <c r="J505" s="13" t="str">
        <f t="shared" si="45"/>
        <v>2024</v>
      </c>
      <c r="K505" s="227" t="s">
        <v>2475</v>
      </c>
      <c r="L505" s="13" t="s">
        <v>1492</v>
      </c>
      <c r="M505" s="13" t="s">
        <v>1493</v>
      </c>
      <c r="N505" s="13" t="s">
        <v>35</v>
      </c>
      <c r="O505" s="13" t="s">
        <v>36</v>
      </c>
      <c r="P505" s="13" t="s">
        <v>44</v>
      </c>
      <c r="Q505" s="13" t="s">
        <v>58</v>
      </c>
      <c r="R505" s="13" t="s">
        <v>45</v>
      </c>
      <c r="S505" s="13" t="s">
        <v>39</v>
      </c>
      <c r="T505" s="15">
        <v>1</v>
      </c>
      <c r="U505" s="228" t="s">
        <v>3784</v>
      </c>
      <c r="V505" s="13" t="s">
        <v>693</v>
      </c>
      <c r="W505" s="16" t="s">
        <v>4870</v>
      </c>
      <c r="X505" s="17">
        <v>259.62</v>
      </c>
      <c r="Y505" s="18">
        <v>252.38</v>
      </c>
      <c r="Z505" s="18">
        <v>0</v>
      </c>
      <c r="AA505" s="18">
        <v>0</v>
      </c>
      <c r="AB505" s="18">
        <v>0</v>
      </c>
      <c r="AC505" s="18">
        <v>40.380000000000003</v>
      </c>
      <c r="AD505" s="74">
        <v>7.24</v>
      </c>
      <c r="AE505" s="18">
        <v>0</v>
      </c>
      <c r="AF505" s="18">
        <v>0</v>
      </c>
      <c r="AG505" s="18">
        <v>0</v>
      </c>
      <c r="AH505" s="18">
        <v>0</v>
      </c>
      <c r="AI505" s="18">
        <v>300</v>
      </c>
    </row>
    <row r="506" spans="1:35" x14ac:dyDescent="0.2">
      <c r="A506" s="13" t="s">
        <v>4700</v>
      </c>
      <c r="B506" s="13" t="s">
        <v>108</v>
      </c>
      <c r="C506" s="14" t="s">
        <v>43</v>
      </c>
      <c r="D506" s="13" t="s">
        <v>132</v>
      </c>
      <c r="E506" s="13" t="s">
        <v>4701</v>
      </c>
      <c r="F506" s="13" t="s">
        <v>4702</v>
      </c>
      <c r="G506" s="13" t="s">
        <v>4703</v>
      </c>
      <c r="H506" s="13" t="s">
        <v>4704</v>
      </c>
      <c r="I506" s="13" t="str">
        <f t="shared" si="44"/>
        <v>09-2024</v>
      </c>
      <c r="J506" s="13" t="str">
        <f t="shared" si="45"/>
        <v>2024</v>
      </c>
      <c r="K506" s="227" t="s">
        <v>2474</v>
      </c>
      <c r="L506" s="13" t="s">
        <v>133</v>
      </c>
      <c r="M506" s="13" t="s">
        <v>134</v>
      </c>
      <c r="N506" s="13" t="s">
        <v>35</v>
      </c>
      <c r="O506" s="13" t="s">
        <v>36</v>
      </c>
      <c r="P506" s="13" t="s">
        <v>51</v>
      </c>
      <c r="Q506" s="13" t="s">
        <v>52</v>
      </c>
      <c r="R506" s="13" t="s">
        <v>45</v>
      </c>
      <c r="S506" s="13" t="s">
        <v>39</v>
      </c>
      <c r="T506" s="15">
        <v>1</v>
      </c>
      <c r="U506" s="228" t="s">
        <v>3785</v>
      </c>
      <c r="V506" s="13" t="s">
        <v>4871</v>
      </c>
      <c r="W506" s="16" t="s">
        <v>109</v>
      </c>
      <c r="X506" s="17">
        <v>214.66</v>
      </c>
      <c r="Y506" s="18">
        <v>203.93</v>
      </c>
      <c r="Z506" s="18">
        <v>0</v>
      </c>
      <c r="AA506" s="18">
        <v>0</v>
      </c>
      <c r="AB506" s="18">
        <v>0</v>
      </c>
      <c r="AC506" s="18">
        <v>32.619999999999997</v>
      </c>
      <c r="AD506" s="18">
        <v>0</v>
      </c>
      <c r="AE506" s="18">
        <v>0</v>
      </c>
      <c r="AF506" s="18">
        <v>0</v>
      </c>
      <c r="AG506" s="18">
        <v>0</v>
      </c>
      <c r="AH506" s="18">
        <v>0</v>
      </c>
      <c r="AI506" s="18">
        <v>236.55</v>
      </c>
    </row>
    <row r="507" spans="1:35" x14ac:dyDescent="0.2">
      <c r="A507" s="13" t="s">
        <v>4705</v>
      </c>
      <c r="B507" s="13" t="s">
        <v>108</v>
      </c>
      <c r="C507" s="14" t="s">
        <v>43</v>
      </c>
      <c r="D507" s="13" t="s">
        <v>132</v>
      </c>
      <c r="E507" s="13" t="s">
        <v>4706</v>
      </c>
      <c r="F507" s="13" t="s">
        <v>4707</v>
      </c>
      <c r="G507" s="13" t="s">
        <v>4708</v>
      </c>
      <c r="H507" s="13" t="s">
        <v>4709</v>
      </c>
      <c r="I507" s="13" t="str">
        <f t="shared" si="44"/>
        <v>09-2024</v>
      </c>
      <c r="J507" s="13" t="str">
        <f t="shared" si="45"/>
        <v>2024</v>
      </c>
      <c r="K507" s="227" t="s">
        <v>2475</v>
      </c>
      <c r="L507" s="13" t="s">
        <v>133</v>
      </c>
      <c r="M507" s="13" t="s">
        <v>134</v>
      </c>
      <c r="N507" s="13" t="s">
        <v>35</v>
      </c>
      <c r="O507" s="13" t="s">
        <v>36</v>
      </c>
      <c r="P507" s="13" t="s">
        <v>51</v>
      </c>
      <c r="Q507" s="13" t="s">
        <v>52</v>
      </c>
      <c r="R507" s="13" t="s">
        <v>45</v>
      </c>
      <c r="S507" s="13" t="s">
        <v>39</v>
      </c>
      <c r="T507" s="15">
        <v>1</v>
      </c>
      <c r="U507" s="228" t="s">
        <v>3785</v>
      </c>
      <c r="V507" s="13" t="s">
        <v>4872</v>
      </c>
      <c r="W507" s="16" t="s">
        <v>4873</v>
      </c>
      <c r="X507" s="17">
        <v>3705.18</v>
      </c>
      <c r="Y507" s="18">
        <v>1495.87</v>
      </c>
      <c r="Z507" s="18">
        <v>0</v>
      </c>
      <c r="AA507" s="18">
        <v>0</v>
      </c>
      <c r="AB507" s="18">
        <v>0</v>
      </c>
      <c r="AC507" s="18">
        <v>239.33</v>
      </c>
      <c r="AD507" s="18">
        <v>0</v>
      </c>
      <c r="AE507" s="18">
        <v>0</v>
      </c>
      <c r="AF507" s="18">
        <v>0</v>
      </c>
      <c r="AG507" s="18">
        <v>0</v>
      </c>
      <c r="AH507" s="18">
        <v>0</v>
      </c>
      <c r="AI507" s="18">
        <v>1735.1999999999998</v>
      </c>
    </row>
    <row r="508" spans="1:35" x14ac:dyDescent="0.2">
      <c r="A508" s="13" t="s">
        <v>4710</v>
      </c>
      <c r="B508" s="13" t="s">
        <v>108</v>
      </c>
      <c r="C508" s="14" t="s">
        <v>43</v>
      </c>
      <c r="D508" s="13" t="s">
        <v>4711</v>
      </c>
      <c r="E508" s="13" t="s">
        <v>4712</v>
      </c>
      <c r="F508" s="13" t="s">
        <v>4713</v>
      </c>
      <c r="G508" s="13" t="s">
        <v>4714</v>
      </c>
      <c r="H508" s="13" t="s">
        <v>4715</v>
      </c>
      <c r="I508" s="13" t="str">
        <f t="shared" si="44"/>
        <v>09-2024</v>
      </c>
      <c r="J508" s="13" t="str">
        <f t="shared" si="45"/>
        <v>2024</v>
      </c>
      <c r="K508" s="227" t="s">
        <v>2475</v>
      </c>
      <c r="L508" s="13" t="s">
        <v>438</v>
      </c>
      <c r="M508" s="13" t="s">
        <v>439</v>
      </c>
      <c r="N508" s="13" t="s">
        <v>35</v>
      </c>
      <c r="O508" s="13" t="s">
        <v>36</v>
      </c>
      <c r="P508" s="13" t="s">
        <v>44</v>
      </c>
      <c r="Q508" s="13" t="s">
        <v>56</v>
      </c>
      <c r="R508" s="13" t="s">
        <v>45</v>
      </c>
      <c r="S508" s="13" t="s">
        <v>39</v>
      </c>
      <c r="T508" s="15">
        <v>1</v>
      </c>
      <c r="U508" s="228" t="s">
        <v>3784</v>
      </c>
      <c r="V508" s="13" t="s">
        <v>4874</v>
      </c>
      <c r="W508" s="16" t="s">
        <v>4875</v>
      </c>
      <c r="X508" s="17">
        <v>605.84</v>
      </c>
      <c r="Y508" s="18">
        <v>588.5</v>
      </c>
      <c r="Z508" s="18">
        <v>0</v>
      </c>
      <c r="AA508" s="18">
        <v>0</v>
      </c>
      <c r="AB508" s="18">
        <v>0</v>
      </c>
      <c r="AC508" s="18">
        <v>94.16</v>
      </c>
      <c r="AD508" s="74">
        <v>17.34</v>
      </c>
      <c r="AE508" s="18">
        <v>0</v>
      </c>
      <c r="AF508" s="18">
        <v>0</v>
      </c>
      <c r="AG508" s="18">
        <v>0</v>
      </c>
      <c r="AH508" s="18">
        <v>0</v>
      </c>
      <c r="AI508" s="18">
        <v>700</v>
      </c>
    </row>
    <row r="509" spans="1:35" x14ac:dyDescent="0.2">
      <c r="A509" s="13" t="s">
        <v>4716</v>
      </c>
      <c r="B509" s="13" t="s">
        <v>108</v>
      </c>
      <c r="C509" s="14" t="s">
        <v>43</v>
      </c>
      <c r="D509" s="13" t="s">
        <v>4711</v>
      </c>
      <c r="E509" s="13" t="s">
        <v>4717</v>
      </c>
      <c r="F509" s="13" t="s">
        <v>4718</v>
      </c>
      <c r="G509" s="13" t="s">
        <v>4719</v>
      </c>
      <c r="H509" s="13" t="s">
        <v>4720</v>
      </c>
      <c r="I509" s="13" t="str">
        <f t="shared" si="44"/>
        <v>09-2024</v>
      </c>
      <c r="J509" s="13" t="str">
        <f t="shared" si="45"/>
        <v>2024</v>
      </c>
      <c r="K509" s="227" t="s">
        <v>2475</v>
      </c>
      <c r="L509" s="13" t="s">
        <v>438</v>
      </c>
      <c r="M509" s="13" t="s">
        <v>439</v>
      </c>
      <c r="N509" s="13" t="s">
        <v>35</v>
      </c>
      <c r="O509" s="13" t="s">
        <v>36</v>
      </c>
      <c r="P509" s="13" t="s">
        <v>44</v>
      </c>
      <c r="Q509" s="13" t="s">
        <v>58</v>
      </c>
      <c r="R509" s="13" t="s">
        <v>45</v>
      </c>
      <c r="S509" s="13" t="s">
        <v>39</v>
      </c>
      <c r="T509" s="15">
        <v>1</v>
      </c>
      <c r="U509" s="228" t="s">
        <v>3784</v>
      </c>
      <c r="V509" s="13" t="s">
        <v>4876</v>
      </c>
      <c r="W509" s="16" t="s">
        <v>4877</v>
      </c>
      <c r="X509" s="17">
        <v>259.64999999999998</v>
      </c>
      <c r="Y509" s="18">
        <v>252.19</v>
      </c>
      <c r="Z509" s="18">
        <v>0</v>
      </c>
      <c r="AA509" s="18">
        <v>0</v>
      </c>
      <c r="AB509" s="18">
        <v>0</v>
      </c>
      <c r="AC509" s="18">
        <v>40.35</v>
      </c>
      <c r="AD509" s="74">
        <v>7.46</v>
      </c>
      <c r="AE509" s="18">
        <v>0</v>
      </c>
      <c r="AF509" s="18">
        <v>0</v>
      </c>
      <c r="AG509" s="18">
        <v>0</v>
      </c>
      <c r="AH509" s="18">
        <v>0</v>
      </c>
      <c r="AI509" s="18">
        <v>300</v>
      </c>
    </row>
    <row r="510" spans="1:35" x14ac:dyDescent="0.2">
      <c r="A510" s="13" t="s">
        <v>4721</v>
      </c>
      <c r="B510" s="13" t="s">
        <v>108</v>
      </c>
      <c r="C510" s="14" t="s">
        <v>43</v>
      </c>
      <c r="D510" s="13" t="s">
        <v>464</v>
      </c>
      <c r="E510" s="13" t="s">
        <v>4722</v>
      </c>
      <c r="F510" s="13" t="s">
        <v>4723</v>
      </c>
      <c r="G510" s="13" t="s">
        <v>4724</v>
      </c>
      <c r="H510" s="13" t="s">
        <v>4725</v>
      </c>
      <c r="I510" s="13" t="str">
        <f t="shared" ref="I510:I512" si="46">MID(H510,6,2)&amp;"-"&amp;LEFT(H510,4)</f>
        <v>09-2024</v>
      </c>
      <c r="J510" s="13" t="str">
        <f t="shared" si="45"/>
        <v>2024</v>
      </c>
      <c r="K510" s="227" t="s">
        <v>2474</v>
      </c>
      <c r="L510" s="13" t="s">
        <v>116</v>
      </c>
      <c r="M510" s="13" t="s">
        <v>125</v>
      </c>
      <c r="N510" s="13" t="s">
        <v>35</v>
      </c>
      <c r="O510" s="13" t="s">
        <v>36</v>
      </c>
      <c r="P510" s="13" t="s">
        <v>51</v>
      </c>
      <c r="Q510" s="13" t="s">
        <v>52</v>
      </c>
      <c r="R510" s="13" t="s">
        <v>45</v>
      </c>
      <c r="S510" s="13" t="s">
        <v>39</v>
      </c>
      <c r="T510" s="15">
        <v>1</v>
      </c>
      <c r="U510" s="228" t="s">
        <v>3785</v>
      </c>
      <c r="V510" s="13" t="s">
        <v>117</v>
      </c>
      <c r="W510" s="16" t="s">
        <v>118</v>
      </c>
      <c r="X510" s="17">
        <v>585.76</v>
      </c>
      <c r="Y510" s="18">
        <v>516.37</v>
      </c>
      <c r="Z510" s="18">
        <v>0</v>
      </c>
      <c r="AA510" s="18">
        <v>0</v>
      </c>
      <c r="AB510" s="18">
        <v>0</v>
      </c>
      <c r="AC510" s="18">
        <v>82.62</v>
      </c>
      <c r="AD510" s="18">
        <v>0</v>
      </c>
      <c r="AE510" s="18">
        <v>0</v>
      </c>
      <c r="AF510" s="18">
        <v>0</v>
      </c>
      <c r="AG510" s="18">
        <v>0</v>
      </c>
      <c r="AH510" s="18">
        <v>0</v>
      </c>
      <c r="AI510" s="18">
        <v>598.99</v>
      </c>
    </row>
    <row r="511" spans="1:35" x14ac:dyDescent="0.2">
      <c r="A511" s="13" t="s">
        <v>4726</v>
      </c>
      <c r="B511" s="13" t="s">
        <v>108</v>
      </c>
      <c r="C511" s="14" t="s">
        <v>43</v>
      </c>
      <c r="D511" s="13" t="s">
        <v>34</v>
      </c>
      <c r="E511" s="13" t="s">
        <v>34</v>
      </c>
      <c r="F511" s="13" t="s">
        <v>4727</v>
      </c>
      <c r="G511" s="13" t="s">
        <v>4728</v>
      </c>
      <c r="H511" s="13" t="s">
        <v>4729</v>
      </c>
      <c r="I511" s="13" t="str">
        <f t="shared" si="46"/>
        <v>09-2024</v>
      </c>
      <c r="J511" s="13" t="str">
        <f t="shared" si="45"/>
        <v>2024</v>
      </c>
      <c r="K511" s="227" t="s">
        <v>2475</v>
      </c>
      <c r="L511" s="13" t="s">
        <v>4778</v>
      </c>
      <c r="M511" s="13" t="s">
        <v>4779</v>
      </c>
      <c r="N511" s="13" t="s">
        <v>35</v>
      </c>
      <c r="O511" s="13" t="s">
        <v>36</v>
      </c>
      <c r="P511" s="13" t="s">
        <v>44</v>
      </c>
      <c r="Q511" s="13" t="s">
        <v>56</v>
      </c>
      <c r="R511" s="13" t="s">
        <v>45</v>
      </c>
      <c r="S511" s="13" t="s">
        <v>39</v>
      </c>
      <c r="T511" s="15">
        <v>1</v>
      </c>
      <c r="U511" s="228" t="s">
        <v>3784</v>
      </c>
      <c r="V511" s="13" t="s">
        <v>4878</v>
      </c>
      <c r="W511" s="16" t="s">
        <v>4879</v>
      </c>
      <c r="X511" s="17">
        <v>5344.82</v>
      </c>
      <c r="Y511" s="18">
        <v>5344.82</v>
      </c>
      <c r="Z511" s="18">
        <v>0</v>
      </c>
      <c r="AA511" s="18">
        <v>0</v>
      </c>
      <c r="AB511" s="18">
        <v>0</v>
      </c>
      <c r="AC511" s="18">
        <v>855.17</v>
      </c>
      <c r="AD511" s="18">
        <v>0</v>
      </c>
      <c r="AE511" s="18">
        <v>0</v>
      </c>
      <c r="AF511" s="18">
        <v>0</v>
      </c>
      <c r="AG511" s="18">
        <v>0</v>
      </c>
      <c r="AH511" s="18">
        <v>0</v>
      </c>
      <c r="AI511" s="18">
        <v>6199.99</v>
      </c>
    </row>
    <row r="512" spans="1:35" x14ac:dyDescent="0.2">
      <c r="A512" s="13" t="s">
        <v>4730</v>
      </c>
      <c r="B512" s="13" t="s">
        <v>108</v>
      </c>
      <c r="C512" s="14" t="s">
        <v>761</v>
      </c>
      <c r="D512" s="13" t="s">
        <v>34</v>
      </c>
      <c r="E512" s="13" t="s">
        <v>34</v>
      </c>
      <c r="F512" s="13" t="s">
        <v>4731</v>
      </c>
      <c r="G512" s="13" t="s">
        <v>4732</v>
      </c>
      <c r="H512" s="13" t="s">
        <v>4733</v>
      </c>
      <c r="I512" s="13" t="str">
        <f t="shared" si="46"/>
        <v>09-2024</v>
      </c>
      <c r="J512" s="13" t="str">
        <f t="shared" si="45"/>
        <v>2024</v>
      </c>
      <c r="K512" s="227" t="s">
        <v>2474</v>
      </c>
      <c r="L512" s="13" t="s">
        <v>116</v>
      </c>
      <c r="M512" s="13" t="s">
        <v>125</v>
      </c>
      <c r="N512" s="13" t="s">
        <v>35</v>
      </c>
      <c r="O512" s="13" t="s">
        <v>36</v>
      </c>
      <c r="P512" s="13" t="s">
        <v>34</v>
      </c>
      <c r="Q512" s="13" t="s">
        <v>34</v>
      </c>
      <c r="R512" s="13" t="s">
        <v>766</v>
      </c>
      <c r="S512" s="13" t="s">
        <v>767</v>
      </c>
      <c r="T512" s="15">
        <v>0</v>
      </c>
      <c r="U512" s="228" t="s">
        <v>3785</v>
      </c>
      <c r="V512" s="13" t="s">
        <v>768</v>
      </c>
      <c r="W512" s="16" t="s">
        <v>769</v>
      </c>
      <c r="X512" s="17">
        <v>0</v>
      </c>
      <c r="Y512" s="18">
        <v>0</v>
      </c>
      <c r="Z512" s="18">
        <v>0</v>
      </c>
      <c r="AA512" s="18">
        <v>0</v>
      </c>
      <c r="AB512" s="18">
        <v>0</v>
      </c>
      <c r="AC512" s="18">
        <v>0</v>
      </c>
      <c r="AD512" s="18">
        <v>0</v>
      </c>
      <c r="AE512" s="18">
        <v>0</v>
      </c>
      <c r="AF512" s="18">
        <v>0</v>
      </c>
      <c r="AG512" s="18">
        <v>0</v>
      </c>
      <c r="AH512" s="18">
        <v>0</v>
      </c>
      <c r="AI512" s="18">
        <v>0</v>
      </c>
    </row>
    <row r="513" spans="1:35" x14ac:dyDescent="0.2">
      <c r="A513" s="13" t="s">
        <v>4734</v>
      </c>
      <c r="B513" s="13" t="s">
        <v>38</v>
      </c>
      <c r="C513" s="14" t="s">
        <v>43</v>
      </c>
      <c r="D513" s="13" t="s">
        <v>38</v>
      </c>
      <c r="E513" s="13" t="s">
        <v>38</v>
      </c>
      <c r="F513" s="19" t="s">
        <v>4735</v>
      </c>
      <c r="G513" s="13" t="s">
        <v>38</v>
      </c>
      <c r="H513" s="20">
        <v>45538</v>
      </c>
      <c r="I513" s="13" t="str">
        <f t="shared" ref="I513:I518" si="47">TEXT(MONTH(H513),"00")&amp;"-"&amp;YEAR(H513)</f>
        <v>09-2024</v>
      </c>
      <c r="J513" s="19">
        <f t="shared" ref="J513:J518" si="48">YEAR(H513)</f>
        <v>2024</v>
      </c>
      <c r="K513" s="227" t="s">
        <v>2474</v>
      </c>
      <c r="L513" s="13" t="s">
        <v>469</v>
      </c>
      <c r="M513" s="13" t="s">
        <v>470</v>
      </c>
      <c r="N513" s="13" t="s">
        <v>35</v>
      </c>
      <c r="O513" s="13" t="s">
        <v>36</v>
      </c>
      <c r="P513" s="13" t="s">
        <v>38</v>
      </c>
      <c r="Q513" s="19" t="s">
        <v>46</v>
      </c>
      <c r="R513" s="13" t="s">
        <v>38</v>
      </c>
      <c r="S513" s="13" t="s">
        <v>39</v>
      </c>
      <c r="T513" s="15">
        <v>1</v>
      </c>
      <c r="U513" s="228" t="s">
        <v>3785</v>
      </c>
      <c r="V513" s="19" t="s">
        <v>4880</v>
      </c>
      <c r="W513" s="16">
        <v>343.97</v>
      </c>
      <c r="X513" s="17">
        <f t="shared" ref="X513:X518" si="49">ROUND(W513*T513,2)</f>
        <v>343.97</v>
      </c>
      <c r="Y513" s="18">
        <f>X513</f>
        <v>343.97</v>
      </c>
      <c r="Z513" s="18">
        <v>0</v>
      </c>
      <c r="AA513" s="18">
        <v>0</v>
      </c>
      <c r="AB513" s="18">
        <v>0</v>
      </c>
      <c r="AC513" s="18">
        <v>55.03</v>
      </c>
      <c r="AD513" s="18">
        <v>0</v>
      </c>
      <c r="AE513" s="18">
        <v>0</v>
      </c>
      <c r="AF513" s="18">
        <v>0</v>
      </c>
      <c r="AG513" s="18">
        <v>0</v>
      </c>
      <c r="AH513" s="18">
        <v>0</v>
      </c>
      <c r="AI513" s="18">
        <f t="shared" ref="AI513:AI518" si="50">Y513-AA513+AB513+AC513+AD513-AE513-AF513+AG513-AH513</f>
        <v>399</v>
      </c>
    </row>
    <row r="514" spans="1:35" x14ac:dyDescent="0.2">
      <c r="A514" s="13" t="s">
        <v>4736</v>
      </c>
      <c r="B514" s="13" t="s">
        <v>38</v>
      </c>
      <c r="C514" s="14" t="s">
        <v>43</v>
      </c>
      <c r="D514" s="13" t="s">
        <v>38</v>
      </c>
      <c r="E514" s="13" t="s">
        <v>38</v>
      </c>
      <c r="F514" s="19" t="s">
        <v>4737</v>
      </c>
      <c r="G514" s="13" t="s">
        <v>38</v>
      </c>
      <c r="H514" s="20">
        <v>45539</v>
      </c>
      <c r="I514" s="13" t="str">
        <f t="shared" si="47"/>
        <v>09-2024</v>
      </c>
      <c r="J514" s="19">
        <f t="shared" si="48"/>
        <v>2024</v>
      </c>
      <c r="K514" s="227" t="s">
        <v>2474</v>
      </c>
      <c r="L514" s="13" t="s">
        <v>473</v>
      </c>
      <c r="M514" s="13" t="s">
        <v>474</v>
      </c>
      <c r="N514" s="13" t="s">
        <v>35</v>
      </c>
      <c r="O514" s="13" t="s">
        <v>36</v>
      </c>
      <c r="P514" s="13" t="s">
        <v>38</v>
      </c>
      <c r="Q514" s="19" t="s">
        <v>56</v>
      </c>
      <c r="R514" s="13" t="s">
        <v>38</v>
      </c>
      <c r="S514" s="13" t="s">
        <v>39</v>
      </c>
      <c r="T514" s="15">
        <v>1</v>
      </c>
      <c r="U514" s="228" t="s">
        <v>3784</v>
      </c>
      <c r="V514" s="19" t="s">
        <v>4881</v>
      </c>
      <c r="W514" s="16">
        <v>2196.5</v>
      </c>
      <c r="X514" s="17">
        <f t="shared" si="49"/>
        <v>2196.5</v>
      </c>
      <c r="Y514" s="18">
        <f>ROUND(X514/1.16,2)</f>
        <v>1893.53</v>
      </c>
      <c r="Z514" s="18">
        <v>0</v>
      </c>
      <c r="AA514" s="18">
        <v>0</v>
      </c>
      <c r="AB514" s="18">
        <v>0</v>
      </c>
      <c r="AC514" s="18">
        <f>X514-Y514</f>
        <v>302.97000000000003</v>
      </c>
      <c r="AD514" s="18">
        <v>0</v>
      </c>
      <c r="AE514" s="18">
        <v>0</v>
      </c>
      <c r="AF514" s="18">
        <v>0</v>
      </c>
      <c r="AG514" s="18">
        <v>0</v>
      </c>
      <c r="AH514" s="18">
        <v>0</v>
      </c>
      <c r="AI514" s="18">
        <f t="shared" si="50"/>
        <v>2196.5</v>
      </c>
    </row>
    <row r="515" spans="1:35" x14ac:dyDescent="0.2">
      <c r="A515" s="13" t="s">
        <v>4738</v>
      </c>
      <c r="B515" s="13" t="s">
        <v>38</v>
      </c>
      <c r="C515" s="14" t="s">
        <v>43</v>
      </c>
      <c r="D515" s="13" t="s">
        <v>38</v>
      </c>
      <c r="E515" s="13" t="s">
        <v>38</v>
      </c>
      <c r="F515" s="19" t="s">
        <v>4739</v>
      </c>
      <c r="G515" s="13" t="s">
        <v>38</v>
      </c>
      <c r="H515" s="20">
        <v>45546</v>
      </c>
      <c r="I515" s="13" t="str">
        <f t="shared" si="47"/>
        <v>09-2024</v>
      </c>
      <c r="J515" s="19">
        <f t="shared" si="48"/>
        <v>2024</v>
      </c>
      <c r="K515" s="227" t="s">
        <v>2474</v>
      </c>
      <c r="L515" s="13" t="s">
        <v>473</v>
      </c>
      <c r="M515" s="13" t="s">
        <v>474</v>
      </c>
      <c r="N515" s="13" t="s">
        <v>35</v>
      </c>
      <c r="O515" s="13" t="s">
        <v>36</v>
      </c>
      <c r="P515" s="13" t="s">
        <v>38</v>
      </c>
      <c r="Q515" s="19" t="s">
        <v>56</v>
      </c>
      <c r="R515" s="13" t="s">
        <v>38</v>
      </c>
      <c r="S515" s="13" t="s">
        <v>39</v>
      </c>
      <c r="T515" s="15">
        <v>1</v>
      </c>
      <c r="U515" s="228" t="s">
        <v>3784</v>
      </c>
      <c r="V515" s="19" t="s">
        <v>4250</v>
      </c>
      <c r="W515" s="16">
        <v>1666.34</v>
      </c>
      <c r="X515" s="17">
        <f t="shared" si="49"/>
        <v>1666.34</v>
      </c>
      <c r="Y515" s="18">
        <f>ROUND(X515/1.16,2)</f>
        <v>1436.5</v>
      </c>
      <c r="Z515" s="18">
        <v>0</v>
      </c>
      <c r="AA515" s="18">
        <v>0</v>
      </c>
      <c r="AB515" s="18">
        <v>0</v>
      </c>
      <c r="AC515" s="18">
        <f>X515-Y515</f>
        <v>229.83999999999992</v>
      </c>
      <c r="AD515" s="18">
        <v>0</v>
      </c>
      <c r="AE515" s="18">
        <v>0</v>
      </c>
      <c r="AF515" s="18">
        <v>0</v>
      </c>
      <c r="AG515" s="18">
        <v>0</v>
      </c>
      <c r="AH515" s="18">
        <v>0</v>
      </c>
      <c r="AI515" s="18">
        <f t="shared" si="50"/>
        <v>1666.34</v>
      </c>
    </row>
    <row r="516" spans="1:35" x14ac:dyDescent="0.2">
      <c r="A516" s="13" t="s">
        <v>4740</v>
      </c>
      <c r="B516" s="13" t="s">
        <v>38</v>
      </c>
      <c r="C516" s="14" t="s">
        <v>43</v>
      </c>
      <c r="D516" s="13" t="s">
        <v>38</v>
      </c>
      <c r="E516" s="13" t="s">
        <v>38</v>
      </c>
      <c r="F516" s="19" t="s">
        <v>4741</v>
      </c>
      <c r="G516" s="13" t="s">
        <v>38</v>
      </c>
      <c r="H516" s="20">
        <v>45557</v>
      </c>
      <c r="I516" s="13" t="str">
        <f t="shared" si="47"/>
        <v>09-2024</v>
      </c>
      <c r="J516" s="19">
        <f t="shared" si="48"/>
        <v>2024</v>
      </c>
      <c r="K516" s="227" t="s">
        <v>2474</v>
      </c>
      <c r="L516" s="13" t="s">
        <v>473</v>
      </c>
      <c r="M516" s="13" t="s">
        <v>474</v>
      </c>
      <c r="N516" s="13" t="s">
        <v>35</v>
      </c>
      <c r="O516" s="13" t="s">
        <v>36</v>
      </c>
      <c r="P516" s="13" t="s">
        <v>38</v>
      </c>
      <c r="Q516" s="19" t="s">
        <v>56</v>
      </c>
      <c r="R516" s="13" t="s">
        <v>38</v>
      </c>
      <c r="S516" s="13" t="s">
        <v>39</v>
      </c>
      <c r="T516" s="15">
        <v>1</v>
      </c>
      <c r="U516" s="228" t="s">
        <v>3784</v>
      </c>
      <c r="V516" s="19" t="s">
        <v>2173</v>
      </c>
      <c r="W516" s="16">
        <v>300</v>
      </c>
      <c r="X516" s="17">
        <f t="shared" si="49"/>
        <v>300</v>
      </c>
      <c r="Y516" s="18">
        <f>ROUND(X516/1.16,2)</f>
        <v>258.62</v>
      </c>
      <c r="Z516" s="18">
        <v>0</v>
      </c>
      <c r="AA516" s="18">
        <v>0</v>
      </c>
      <c r="AB516" s="18">
        <v>0</v>
      </c>
      <c r="AC516" s="18">
        <f>X516-Y516</f>
        <v>41.379999999999995</v>
      </c>
      <c r="AD516" s="18">
        <v>0</v>
      </c>
      <c r="AE516" s="18">
        <v>0</v>
      </c>
      <c r="AF516" s="18">
        <v>0</v>
      </c>
      <c r="AG516" s="18">
        <v>0</v>
      </c>
      <c r="AH516" s="18">
        <v>0</v>
      </c>
      <c r="AI516" s="18">
        <f t="shared" si="50"/>
        <v>300</v>
      </c>
    </row>
    <row r="517" spans="1:35" x14ac:dyDescent="0.2">
      <c r="A517" s="13" t="s">
        <v>4742</v>
      </c>
      <c r="B517" s="13" t="s">
        <v>38</v>
      </c>
      <c r="C517" s="14" t="s">
        <v>43</v>
      </c>
      <c r="D517" s="13" t="s">
        <v>38</v>
      </c>
      <c r="E517" s="13" t="s">
        <v>38</v>
      </c>
      <c r="F517" s="19" t="s">
        <v>4743</v>
      </c>
      <c r="G517" s="13" t="s">
        <v>38</v>
      </c>
      <c r="H517" s="20">
        <v>45548</v>
      </c>
      <c r="I517" s="13" t="str">
        <f t="shared" si="47"/>
        <v>09-2024</v>
      </c>
      <c r="J517" s="19">
        <f t="shared" si="48"/>
        <v>2024</v>
      </c>
      <c r="K517" s="227" t="s">
        <v>2474</v>
      </c>
      <c r="L517" s="13" t="s">
        <v>475</v>
      </c>
      <c r="M517" s="13" t="s">
        <v>5468</v>
      </c>
      <c r="N517" s="13" t="s">
        <v>35</v>
      </c>
      <c r="O517" s="13" t="s">
        <v>36</v>
      </c>
      <c r="P517" s="13" t="s">
        <v>38</v>
      </c>
      <c r="Q517" s="19" t="s">
        <v>56</v>
      </c>
      <c r="R517" s="13" t="s">
        <v>38</v>
      </c>
      <c r="S517" s="13" t="s">
        <v>1190</v>
      </c>
      <c r="T517" s="15">
        <v>19.278700000000001</v>
      </c>
      <c r="U517" s="228" t="s">
        <v>3785</v>
      </c>
      <c r="V517" s="19" t="s">
        <v>480</v>
      </c>
      <c r="W517" s="16">
        <v>15.99</v>
      </c>
      <c r="X517" s="17">
        <f t="shared" si="49"/>
        <v>308.27</v>
      </c>
      <c r="Y517" s="18">
        <f>X517</f>
        <v>308.27</v>
      </c>
      <c r="Z517" s="18">
        <v>0</v>
      </c>
      <c r="AA517" s="18">
        <v>0</v>
      </c>
      <c r="AB517" s="18">
        <v>0</v>
      </c>
      <c r="AC517" s="18">
        <f>ROUND(Y517*0.16,2)</f>
        <v>49.32</v>
      </c>
      <c r="AD517" s="18">
        <v>0</v>
      </c>
      <c r="AE517" s="18">
        <v>0</v>
      </c>
      <c r="AF517" s="18">
        <v>0</v>
      </c>
      <c r="AG517" s="18">
        <v>0</v>
      </c>
      <c r="AH517" s="18">
        <v>0</v>
      </c>
      <c r="AI517" s="18">
        <f t="shared" si="50"/>
        <v>357.59</v>
      </c>
    </row>
    <row r="518" spans="1:35" x14ac:dyDescent="0.2">
      <c r="A518" s="13" t="s">
        <v>4744</v>
      </c>
      <c r="B518" s="13" t="s">
        <v>38</v>
      </c>
      <c r="C518" s="14" t="s">
        <v>43</v>
      </c>
      <c r="D518" s="13" t="s">
        <v>38</v>
      </c>
      <c r="E518" s="13" t="s">
        <v>38</v>
      </c>
      <c r="F518" s="19" t="s">
        <v>4745</v>
      </c>
      <c r="G518" s="13" t="s">
        <v>38</v>
      </c>
      <c r="H518" s="20">
        <v>45543</v>
      </c>
      <c r="I518" s="13" t="str">
        <f t="shared" si="47"/>
        <v>09-2024</v>
      </c>
      <c r="J518" s="19">
        <f t="shared" si="48"/>
        <v>2024</v>
      </c>
      <c r="K518" s="227" t="s">
        <v>2474</v>
      </c>
      <c r="L518" s="13" t="s">
        <v>4780</v>
      </c>
      <c r="M518" s="13" t="s">
        <v>4781</v>
      </c>
      <c r="N518" s="13" t="s">
        <v>35</v>
      </c>
      <c r="O518" s="13" t="s">
        <v>36</v>
      </c>
      <c r="P518" s="13" t="s">
        <v>38</v>
      </c>
      <c r="Q518" s="19" t="s">
        <v>56</v>
      </c>
      <c r="R518" s="13" t="s">
        <v>38</v>
      </c>
      <c r="S518" s="13" t="s">
        <v>39</v>
      </c>
      <c r="T518" s="15">
        <v>1</v>
      </c>
      <c r="U518" s="228" t="s">
        <v>3785</v>
      </c>
      <c r="V518" s="19" t="s">
        <v>4882</v>
      </c>
      <c r="W518" s="16">
        <v>428</v>
      </c>
      <c r="X518" s="17">
        <f t="shared" si="49"/>
        <v>428</v>
      </c>
      <c r="Y518" s="18">
        <v>0</v>
      </c>
      <c r="Z518" s="18">
        <v>0</v>
      </c>
      <c r="AA518" s="18">
        <v>0</v>
      </c>
      <c r="AB518" s="18">
        <v>0</v>
      </c>
      <c r="AC518" s="18">
        <f>ROUND(Y518*0.16,2)</f>
        <v>0</v>
      </c>
      <c r="AD518" s="74">
        <v>428</v>
      </c>
      <c r="AE518" s="18">
        <v>0</v>
      </c>
      <c r="AF518" s="18">
        <v>0</v>
      </c>
      <c r="AG518" s="18">
        <v>0</v>
      </c>
      <c r="AH518" s="18">
        <v>0</v>
      </c>
      <c r="AI518" s="18">
        <f t="shared" si="50"/>
        <v>428</v>
      </c>
    </row>
    <row r="519" spans="1:35" x14ac:dyDescent="0.2">
      <c r="A519" s="13" t="s">
        <v>4904</v>
      </c>
      <c r="B519" s="13" t="s">
        <v>108</v>
      </c>
      <c r="C519" s="14" t="s">
        <v>43</v>
      </c>
      <c r="D519" s="13" t="s">
        <v>4905</v>
      </c>
      <c r="E519" s="13" t="s">
        <v>4906</v>
      </c>
      <c r="F519" s="13" t="s">
        <v>4907</v>
      </c>
      <c r="G519" s="13" t="s">
        <v>4908</v>
      </c>
      <c r="H519" s="13" t="s">
        <v>4909</v>
      </c>
      <c r="I519" s="13" t="str">
        <f t="shared" ref="I519:I550" si="51">MID(H519,6,2)&amp;"-"&amp;LEFT(H519,4)</f>
        <v>10-2024</v>
      </c>
      <c r="J519" s="13" t="str">
        <f t="shared" ref="J519:J550" si="52">LEFT(H519,4)</f>
        <v>2024</v>
      </c>
      <c r="K519" s="227" t="s">
        <v>2474</v>
      </c>
      <c r="L519" s="13" t="s">
        <v>5249</v>
      </c>
      <c r="M519" s="13" t="s">
        <v>5250</v>
      </c>
      <c r="N519" s="13" t="s">
        <v>35</v>
      </c>
      <c r="O519" s="13" t="s">
        <v>36</v>
      </c>
      <c r="P519" s="13" t="s">
        <v>44</v>
      </c>
      <c r="Q519" s="19" t="s">
        <v>56</v>
      </c>
      <c r="R519" s="13" t="s">
        <v>45</v>
      </c>
      <c r="S519" s="13" t="s">
        <v>39</v>
      </c>
      <c r="T519" s="15">
        <v>1</v>
      </c>
      <c r="U519" s="228" t="s">
        <v>3785</v>
      </c>
      <c r="V519" s="13" t="s">
        <v>5289</v>
      </c>
      <c r="W519" s="16" t="s">
        <v>5290</v>
      </c>
      <c r="X519" s="17">
        <v>16.38</v>
      </c>
      <c r="Y519" s="18">
        <v>16.38</v>
      </c>
      <c r="Z519" s="18">
        <v>0</v>
      </c>
      <c r="AA519" s="18">
        <v>0</v>
      </c>
      <c r="AB519" s="18">
        <v>0</v>
      </c>
      <c r="AC519" s="18">
        <v>2.62</v>
      </c>
      <c r="AD519" s="18">
        <v>0</v>
      </c>
      <c r="AE519" s="18">
        <v>0</v>
      </c>
      <c r="AF519" s="18">
        <v>0</v>
      </c>
      <c r="AG519" s="18">
        <v>0</v>
      </c>
      <c r="AH519" s="18">
        <v>0</v>
      </c>
      <c r="AI519" s="18">
        <v>19</v>
      </c>
    </row>
    <row r="520" spans="1:35" x14ac:dyDescent="0.2">
      <c r="A520" s="13" t="s">
        <v>4910</v>
      </c>
      <c r="B520" s="13" t="s">
        <v>108</v>
      </c>
      <c r="C520" s="14" t="s">
        <v>43</v>
      </c>
      <c r="D520" s="13" t="s">
        <v>86</v>
      </c>
      <c r="E520" s="13" t="s">
        <v>4911</v>
      </c>
      <c r="F520" s="13" t="s">
        <v>4912</v>
      </c>
      <c r="G520" s="13" t="s">
        <v>4913</v>
      </c>
      <c r="H520" s="13" t="s">
        <v>4914</v>
      </c>
      <c r="I520" s="13" t="str">
        <f t="shared" si="51"/>
        <v>10-2024</v>
      </c>
      <c r="J520" s="13" t="str">
        <f t="shared" si="52"/>
        <v>2024</v>
      </c>
      <c r="K520" s="227" t="s">
        <v>2474</v>
      </c>
      <c r="L520" s="13" t="s">
        <v>57</v>
      </c>
      <c r="M520" s="13" t="s">
        <v>135</v>
      </c>
      <c r="N520" s="13" t="s">
        <v>35</v>
      </c>
      <c r="O520" s="13" t="s">
        <v>36</v>
      </c>
      <c r="P520" s="13" t="s">
        <v>44</v>
      </c>
      <c r="Q520" s="19" t="s">
        <v>56</v>
      </c>
      <c r="R520" s="13" t="s">
        <v>61</v>
      </c>
      <c r="S520" s="13" t="s">
        <v>39</v>
      </c>
      <c r="T520" s="15">
        <v>1</v>
      </c>
      <c r="U520" s="228" t="s">
        <v>3786</v>
      </c>
      <c r="V520" s="13" t="s">
        <v>2924</v>
      </c>
      <c r="W520" s="16" t="s">
        <v>2925</v>
      </c>
      <c r="X520" s="17">
        <v>420</v>
      </c>
      <c r="Y520" s="18">
        <v>420</v>
      </c>
      <c r="Z520" s="18">
        <v>0</v>
      </c>
      <c r="AA520" s="18">
        <v>0</v>
      </c>
      <c r="AB520" s="18">
        <v>0</v>
      </c>
      <c r="AC520" s="18">
        <v>67.2</v>
      </c>
      <c r="AD520" s="18">
        <v>0</v>
      </c>
      <c r="AE520" s="18">
        <v>0</v>
      </c>
      <c r="AF520" s="18">
        <v>0</v>
      </c>
      <c r="AG520" s="18">
        <v>0</v>
      </c>
      <c r="AH520" s="18">
        <v>0</v>
      </c>
      <c r="AI520" s="18">
        <v>487.2</v>
      </c>
    </row>
    <row r="521" spans="1:35" x14ac:dyDescent="0.2">
      <c r="A521" s="13" t="s">
        <v>4915</v>
      </c>
      <c r="B521" s="13" t="s">
        <v>108</v>
      </c>
      <c r="C521" s="14" t="s">
        <v>43</v>
      </c>
      <c r="D521" s="13" t="s">
        <v>60</v>
      </c>
      <c r="E521" s="13" t="s">
        <v>4916</v>
      </c>
      <c r="F521" s="13" t="s">
        <v>4917</v>
      </c>
      <c r="G521" s="13" t="s">
        <v>4918</v>
      </c>
      <c r="H521" s="13" t="s">
        <v>4919</v>
      </c>
      <c r="I521" s="13" t="str">
        <f t="shared" si="51"/>
        <v>10-2024</v>
      </c>
      <c r="J521" s="13" t="str">
        <f t="shared" si="52"/>
        <v>2024</v>
      </c>
      <c r="K521" s="227" t="s">
        <v>2474</v>
      </c>
      <c r="L521" s="13" t="s">
        <v>57</v>
      </c>
      <c r="M521" s="13" t="s">
        <v>135</v>
      </c>
      <c r="N521" s="13" t="s">
        <v>35</v>
      </c>
      <c r="O521" s="13" t="s">
        <v>36</v>
      </c>
      <c r="P521" s="13" t="s">
        <v>44</v>
      </c>
      <c r="Q521" s="19" t="s">
        <v>37</v>
      </c>
      <c r="R521" s="13" t="s">
        <v>61</v>
      </c>
      <c r="S521" s="13" t="s">
        <v>39</v>
      </c>
      <c r="T521" s="15">
        <v>1</v>
      </c>
      <c r="U521" s="228" t="s">
        <v>3786</v>
      </c>
      <c r="V521" s="13" t="s">
        <v>5291</v>
      </c>
      <c r="W521" s="16" t="s">
        <v>5292</v>
      </c>
      <c r="X521" s="17">
        <v>7328</v>
      </c>
      <c r="Y521" s="18">
        <v>5210.21</v>
      </c>
      <c r="Z521" s="18">
        <v>0</v>
      </c>
      <c r="AA521" s="18">
        <v>0</v>
      </c>
      <c r="AB521" s="18">
        <v>0</v>
      </c>
      <c r="AC521" s="18">
        <v>833.63</v>
      </c>
      <c r="AD521" s="18">
        <v>0</v>
      </c>
      <c r="AE521" s="18">
        <v>0</v>
      </c>
      <c r="AF521" s="18">
        <v>0</v>
      </c>
      <c r="AG521" s="18">
        <v>0</v>
      </c>
      <c r="AH521" s="18">
        <v>0</v>
      </c>
      <c r="AI521" s="18">
        <v>6043.84</v>
      </c>
    </row>
    <row r="522" spans="1:35" x14ac:dyDescent="0.2">
      <c r="A522" s="13" t="s">
        <v>4920</v>
      </c>
      <c r="B522" s="13" t="s">
        <v>108</v>
      </c>
      <c r="C522" s="14" t="s">
        <v>43</v>
      </c>
      <c r="D522" s="13" t="s">
        <v>4921</v>
      </c>
      <c r="E522" s="13" t="s">
        <v>4922</v>
      </c>
      <c r="F522" s="13" t="s">
        <v>4923</v>
      </c>
      <c r="G522" s="13" t="s">
        <v>4924</v>
      </c>
      <c r="H522" s="13" t="s">
        <v>4925</v>
      </c>
      <c r="I522" s="13" t="str">
        <f t="shared" si="51"/>
        <v>10-2024</v>
      </c>
      <c r="J522" s="13" t="str">
        <f t="shared" si="52"/>
        <v>2024</v>
      </c>
      <c r="K522" s="227" t="s">
        <v>2475</v>
      </c>
      <c r="L522" s="13" t="s">
        <v>5251</v>
      </c>
      <c r="M522" s="13" t="s">
        <v>5252</v>
      </c>
      <c r="N522" s="13" t="s">
        <v>35</v>
      </c>
      <c r="O522" s="13" t="s">
        <v>36</v>
      </c>
      <c r="P522" s="13" t="s">
        <v>44</v>
      </c>
      <c r="Q522" s="19" t="s">
        <v>56</v>
      </c>
      <c r="R522" s="13" t="s">
        <v>45</v>
      </c>
      <c r="S522" s="13" t="s">
        <v>39</v>
      </c>
      <c r="T522" s="15">
        <v>1</v>
      </c>
      <c r="U522" s="228" t="s">
        <v>3784</v>
      </c>
      <c r="V522" s="13" t="s">
        <v>5293</v>
      </c>
      <c r="W522" s="16" t="s">
        <v>5294</v>
      </c>
      <c r="X522" s="17">
        <v>586.5</v>
      </c>
      <c r="Y522" s="18">
        <v>586.5</v>
      </c>
      <c r="Z522" s="18">
        <v>0</v>
      </c>
      <c r="AA522" s="18">
        <v>0</v>
      </c>
      <c r="AB522" s="18">
        <v>0</v>
      </c>
      <c r="AC522" s="18">
        <v>93.85</v>
      </c>
      <c r="AD522" s="18">
        <v>0</v>
      </c>
      <c r="AE522" s="18">
        <v>0</v>
      </c>
      <c r="AF522" s="18">
        <v>0</v>
      </c>
      <c r="AG522" s="18">
        <v>0</v>
      </c>
      <c r="AH522" s="18">
        <v>0</v>
      </c>
      <c r="AI522" s="18">
        <v>680.35</v>
      </c>
    </row>
    <row r="523" spans="1:35" x14ac:dyDescent="0.2">
      <c r="A523" s="13" t="s">
        <v>4926</v>
      </c>
      <c r="B523" s="13" t="s">
        <v>108</v>
      </c>
      <c r="C523" s="14" t="s">
        <v>43</v>
      </c>
      <c r="D523" s="13" t="s">
        <v>4927</v>
      </c>
      <c r="E523" s="13" t="s">
        <v>48</v>
      </c>
      <c r="F523" s="13" t="s">
        <v>4928</v>
      </c>
      <c r="G523" s="13" t="s">
        <v>4929</v>
      </c>
      <c r="H523" s="13" t="s">
        <v>4930</v>
      </c>
      <c r="I523" s="13" t="str">
        <f t="shared" si="51"/>
        <v>10-2024</v>
      </c>
      <c r="J523" s="13" t="str">
        <f t="shared" si="52"/>
        <v>2024</v>
      </c>
      <c r="K523" s="227" t="s">
        <v>2474</v>
      </c>
      <c r="L523" s="13" t="s">
        <v>49</v>
      </c>
      <c r="M523" s="13" t="s">
        <v>124</v>
      </c>
      <c r="N523" s="13" t="s">
        <v>35</v>
      </c>
      <c r="O523" s="13" t="s">
        <v>36</v>
      </c>
      <c r="P523" s="13" t="s">
        <v>44</v>
      </c>
      <c r="Q523" s="19" t="s">
        <v>37</v>
      </c>
      <c r="R523" s="13" t="s">
        <v>45</v>
      </c>
      <c r="S523" s="13" t="s">
        <v>39</v>
      </c>
      <c r="T523" s="15">
        <v>1</v>
      </c>
      <c r="U523" s="228" t="s">
        <v>3785</v>
      </c>
      <c r="V523" s="13" t="s">
        <v>84</v>
      </c>
      <c r="W523" s="16" t="s">
        <v>5295</v>
      </c>
      <c r="X523" s="17">
        <v>225.55</v>
      </c>
      <c r="Y523" s="18">
        <v>225.55</v>
      </c>
      <c r="Z523" s="18">
        <v>0</v>
      </c>
      <c r="AA523" s="18">
        <v>0</v>
      </c>
      <c r="AB523" s="18">
        <v>0</v>
      </c>
      <c r="AC523" s="18">
        <v>36.090000000000003</v>
      </c>
      <c r="AD523" s="18">
        <v>0</v>
      </c>
      <c r="AE523" s="18">
        <v>0</v>
      </c>
      <c r="AF523" s="18">
        <v>0</v>
      </c>
      <c r="AG523" s="18">
        <v>0</v>
      </c>
      <c r="AH523" s="18">
        <v>0</v>
      </c>
      <c r="AI523" s="18">
        <v>261.64</v>
      </c>
    </row>
    <row r="524" spans="1:35" x14ac:dyDescent="0.2">
      <c r="A524" s="13" t="s">
        <v>4931</v>
      </c>
      <c r="B524" s="13" t="s">
        <v>108</v>
      </c>
      <c r="C524" s="14" t="s">
        <v>43</v>
      </c>
      <c r="D524" s="13" t="s">
        <v>4418</v>
      </c>
      <c r="E524" s="13" t="s">
        <v>4932</v>
      </c>
      <c r="F524" s="13" t="s">
        <v>4933</v>
      </c>
      <c r="G524" s="13" t="s">
        <v>4934</v>
      </c>
      <c r="H524" s="13" t="s">
        <v>4935</v>
      </c>
      <c r="I524" s="13" t="str">
        <f t="shared" si="51"/>
        <v>10-2024</v>
      </c>
      <c r="J524" s="13" t="str">
        <f t="shared" si="52"/>
        <v>2024</v>
      </c>
      <c r="K524" s="227" t="s">
        <v>2474</v>
      </c>
      <c r="L524" s="13" t="s">
        <v>4750</v>
      </c>
      <c r="M524" s="13" t="s">
        <v>4751</v>
      </c>
      <c r="N524" s="13" t="s">
        <v>35</v>
      </c>
      <c r="O524" s="13" t="s">
        <v>36</v>
      </c>
      <c r="P524" s="13" t="s">
        <v>44</v>
      </c>
      <c r="Q524" s="19" t="s">
        <v>37</v>
      </c>
      <c r="R524" s="13" t="s">
        <v>45</v>
      </c>
      <c r="S524" s="13" t="s">
        <v>39</v>
      </c>
      <c r="T524" s="15">
        <v>1</v>
      </c>
      <c r="U524" s="228" t="s">
        <v>3785</v>
      </c>
      <c r="V524" s="13" t="s">
        <v>5296</v>
      </c>
      <c r="W524" s="16" t="s">
        <v>812</v>
      </c>
      <c r="X524" s="17">
        <v>4500</v>
      </c>
      <c r="Y524" s="18">
        <v>4500</v>
      </c>
      <c r="Z524" s="18">
        <v>0</v>
      </c>
      <c r="AA524" s="18">
        <v>0</v>
      </c>
      <c r="AB524" s="18">
        <v>0</v>
      </c>
      <c r="AC524" s="18">
        <v>720</v>
      </c>
      <c r="AD524" s="18">
        <v>0</v>
      </c>
      <c r="AE524" s="18">
        <v>450</v>
      </c>
      <c r="AF524" s="18">
        <v>480.15</v>
      </c>
      <c r="AG524" s="18">
        <v>0</v>
      </c>
      <c r="AH524" s="18">
        <v>0</v>
      </c>
      <c r="AI524" s="18">
        <v>4289.8500000000004</v>
      </c>
    </row>
    <row r="525" spans="1:35" x14ac:dyDescent="0.2">
      <c r="A525" s="13" t="s">
        <v>4936</v>
      </c>
      <c r="B525" s="13" t="s">
        <v>108</v>
      </c>
      <c r="C525" s="14" t="s">
        <v>43</v>
      </c>
      <c r="D525" s="13" t="s">
        <v>54</v>
      </c>
      <c r="E525" s="13" t="s">
        <v>4937</v>
      </c>
      <c r="F525" s="13" t="s">
        <v>4938</v>
      </c>
      <c r="G525" s="13" t="s">
        <v>4939</v>
      </c>
      <c r="H525" s="13" t="s">
        <v>4940</v>
      </c>
      <c r="I525" s="13" t="str">
        <f t="shared" si="51"/>
        <v>10-2024</v>
      </c>
      <c r="J525" s="13" t="str">
        <f t="shared" si="52"/>
        <v>2024</v>
      </c>
      <c r="K525" s="227" t="s">
        <v>2474</v>
      </c>
      <c r="L525" s="13" t="s">
        <v>55</v>
      </c>
      <c r="M525" s="13" t="s">
        <v>146</v>
      </c>
      <c r="N525" s="13" t="s">
        <v>35</v>
      </c>
      <c r="O525" s="13" t="s">
        <v>36</v>
      </c>
      <c r="P525" s="13" t="s">
        <v>44</v>
      </c>
      <c r="Q525" s="19" t="s">
        <v>56</v>
      </c>
      <c r="R525" s="13" t="s">
        <v>45</v>
      </c>
      <c r="S525" s="13" t="s">
        <v>39</v>
      </c>
      <c r="T525" s="15">
        <v>1</v>
      </c>
      <c r="U525" s="228" t="s">
        <v>3785</v>
      </c>
      <c r="V525" s="13" t="s">
        <v>5297</v>
      </c>
      <c r="W525" s="16" t="s">
        <v>90</v>
      </c>
      <c r="X525" s="17">
        <v>162.93</v>
      </c>
      <c r="Y525" s="18">
        <v>162.93</v>
      </c>
      <c r="Z525" s="18">
        <v>0</v>
      </c>
      <c r="AA525" s="18">
        <v>0</v>
      </c>
      <c r="AB525" s="18">
        <v>0</v>
      </c>
      <c r="AC525" s="18">
        <v>26.07</v>
      </c>
      <c r="AD525" s="18">
        <v>0</v>
      </c>
      <c r="AE525" s="18">
        <v>0</v>
      </c>
      <c r="AF525" s="18">
        <v>0</v>
      </c>
      <c r="AG525" s="18">
        <v>0</v>
      </c>
      <c r="AH525" s="18">
        <v>0</v>
      </c>
      <c r="AI525" s="18">
        <v>189</v>
      </c>
    </row>
    <row r="526" spans="1:35" x14ac:dyDescent="0.2">
      <c r="A526" s="13" t="s">
        <v>4941</v>
      </c>
      <c r="B526" s="13" t="s">
        <v>108</v>
      </c>
      <c r="C526" s="14" t="s">
        <v>43</v>
      </c>
      <c r="D526" s="13" t="s">
        <v>4942</v>
      </c>
      <c r="E526" s="13" t="s">
        <v>4943</v>
      </c>
      <c r="F526" s="13" t="s">
        <v>4944</v>
      </c>
      <c r="G526" s="13" t="s">
        <v>4945</v>
      </c>
      <c r="H526" s="13" t="s">
        <v>4946</v>
      </c>
      <c r="I526" s="13" t="str">
        <f t="shared" si="51"/>
        <v>10-2024</v>
      </c>
      <c r="J526" s="13" t="str">
        <f t="shared" si="52"/>
        <v>2024</v>
      </c>
      <c r="K526" s="227" t="s">
        <v>2474</v>
      </c>
      <c r="L526" s="13" t="s">
        <v>5253</v>
      </c>
      <c r="M526" s="13" t="s">
        <v>5254</v>
      </c>
      <c r="N526" s="13" t="s">
        <v>35</v>
      </c>
      <c r="O526" s="13" t="s">
        <v>36</v>
      </c>
      <c r="P526" s="13" t="s">
        <v>44</v>
      </c>
      <c r="Q526" s="19" t="s">
        <v>56</v>
      </c>
      <c r="R526" s="13" t="s">
        <v>45</v>
      </c>
      <c r="S526" s="13" t="s">
        <v>39</v>
      </c>
      <c r="T526" s="15">
        <v>1</v>
      </c>
      <c r="U526" s="228" t="s">
        <v>3785</v>
      </c>
      <c r="V526" s="13" t="s">
        <v>5298</v>
      </c>
      <c r="W526" s="16" t="s">
        <v>5299</v>
      </c>
      <c r="X526" s="17">
        <v>95.69</v>
      </c>
      <c r="Y526" s="18">
        <v>95.69</v>
      </c>
      <c r="Z526" s="18">
        <v>0</v>
      </c>
      <c r="AA526" s="18">
        <v>0</v>
      </c>
      <c r="AB526" s="18">
        <v>0</v>
      </c>
      <c r="AC526" s="18">
        <v>15.31</v>
      </c>
      <c r="AD526" s="18">
        <v>0</v>
      </c>
      <c r="AE526" s="18">
        <v>0</v>
      </c>
      <c r="AF526" s="18">
        <v>0</v>
      </c>
      <c r="AG526" s="18">
        <v>0</v>
      </c>
      <c r="AH526" s="18">
        <v>0</v>
      </c>
      <c r="AI526" s="18">
        <v>111</v>
      </c>
    </row>
    <row r="527" spans="1:35" x14ac:dyDescent="0.2">
      <c r="A527" s="13" t="s">
        <v>4947</v>
      </c>
      <c r="B527" s="13" t="s">
        <v>108</v>
      </c>
      <c r="C527" s="14" t="s">
        <v>43</v>
      </c>
      <c r="D527" s="13" t="s">
        <v>1723</v>
      </c>
      <c r="E527" s="13" t="s">
        <v>4948</v>
      </c>
      <c r="F527" s="13" t="s">
        <v>4949</v>
      </c>
      <c r="G527" s="13" t="s">
        <v>4950</v>
      </c>
      <c r="H527" s="13" t="s">
        <v>4951</v>
      </c>
      <c r="I527" s="13" t="str">
        <f t="shared" si="51"/>
        <v>10-2024</v>
      </c>
      <c r="J527" s="13" t="str">
        <f t="shared" si="52"/>
        <v>2024</v>
      </c>
      <c r="K527" s="227" t="s">
        <v>2474</v>
      </c>
      <c r="L527" s="13" t="s">
        <v>1727</v>
      </c>
      <c r="M527" s="13" t="s">
        <v>1728</v>
      </c>
      <c r="N527" s="13" t="s">
        <v>35</v>
      </c>
      <c r="O527" s="13" t="s">
        <v>36</v>
      </c>
      <c r="P527" s="13" t="s">
        <v>44</v>
      </c>
      <c r="Q527" s="19" t="s">
        <v>37</v>
      </c>
      <c r="R527" s="13" t="s">
        <v>45</v>
      </c>
      <c r="S527" s="13" t="s">
        <v>39</v>
      </c>
      <c r="T527" s="15">
        <v>1</v>
      </c>
      <c r="U527" s="228" t="s">
        <v>3785</v>
      </c>
      <c r="V527" s="13" t="s">
        <v>5300</v>
      </c>
      <c r="W527" s="16" t="s">
        <v>4798</v>
      </c>
      <c r="X527" s="17">
        <v>117.25</v>
      </c>
      <c r="Y527" s="18">
        <v>117.25</v>
      </c>
      <c r="Z527" s="18">
        <v>0</v>
      </c>
      <c r="AA527" s="18">
        <v>0</v>
      </c>
      <c r="AB527" s="18">
        <v>0</v>
      </c>
      <c r="AC527" s="18">
        <v>18.75</v>
      </c>
      <c r="AD527" s="18">
        <v>0</v>
      </c>
      <c r="AE527" s="18">
        <v>0</v>
      </c>
      <c r="AF527" s="18">
        <v>0</v>
      </c>
      <c r="AG527" s="18">
        <v>0</v>
      </c>
      <c r="AH527" s="18">
        <v>0</v>
      </c>
      <c r="AI527" s="18">
        <v>136</v>
      </c>
    </row>
    <row r="528" spans="1:35" x14ac:dyDescent="0.2">
      <c r="A528" s="13" t="s">
        <v>4952</v>
      </c>
      <c r="B528" s="13" t="s">
        <v>108</v>
      </c>
      <c r="C528" s="14" t="s">
        <v>43</v>
      </c>
      <c r="D528" s="13" t="s">
        <v>1723</v>
      </c>
      <c r="E528" s="13" t="s">
        <v>4953</v>
      </c>
      <c r="F528" s="13" t="s">
        <v>4954</v>
      </c>
      <c r="G528" s="13" t="s">
        <v>4955</v>
      </c>
      <c r="H528" s="13" t="s">
        <v>4956</v>
      </c>
      <c r="I528" s="13" t="str">
        <f t="shared" si="51"/>
        <v>10-2024</v>
      </c>
      <c r="J528" s="13" t="str">
        <f t="shared" si="52"/>
        <v>2024</v>
      </c>
      <c r="K528" s="227" t="s">
        <v>2474</v>
      </c>
      <c r="L528" s="13" t="s">
        <v>1727</v>
      </c>
      <c r="M528" s="13" t="s">
        <v>1728</v>
      </c>
      <c r="N528" s="13" t="s">
        <v>35</v>
      </c>
      <c r="O528" s="13" t="s">
        <v>36</v>
      </c>
      <c r="P528" s="13" t="s">
        <v>44</v>
      </c>
      <c r="Q528" s="19" t="s">
        <v>37</v>
      </c>
      <c r="R528" s="13" t="s">
        <v>45</v>
      </c>
      <c r="S528" s="13" t="s">
        <v>39</v>
      </c>
      <c r="T528" s="15">
        <v>1</v>
      </c>
      <c r="U528" s="228" t="s">
        <v>3785</v>
      </c>
      <c r="V528" s="13" t="s">
        <v>5301</v>
      </c>
      <c r="W528" s="16" t="s">
        <v>4798</v>
      </c>
      <c r="X528" s="17">
        <v>117.25</v>
      </c>
      <c r="Y528" s="18">
        <v>117.25</v>
      </c>
      <c r="Z528" s="18">
        <v>0</v>
      </c>
      <c r="AA528" s="18">
        <v>0</v>
      </c>
      <c r="AB528" s="18">
        <v>0</v>
      </c>
      <c r="AC528" s="18">
        <v>18.75</v>
      </c>
      <c r="AD528" s="18">
        <v>0</v>
      </c>
      <c r="AE528" s="18">
        <v>0</v>
      </c>
      <c r="AF528" s="18">
        <v>0</v>
      </c>
      <c r="AG528" s="18">
        <v>0</v>
      </c>
      <c r="AH528" s="18">
        <v>0</v>
      </c>
      <c r="AI528" s="18">
        <v>136</v>
      </c>
    </row>
    <row r="529" spans="1:35" x14ac:dyDescent="0.2">
      <c r="A529" s="13" t="s">
        <v>4957</v>
      </c>
      <c r="B529" s="13" t="s">
        <v>108</v>
      </c>
      <c r="C529" s="14" t="s">
        <v>43</v>
      </c>
      <c r="D529" s="13" t="s">
        <v>1723</v>
      </c>
      <c r="E529" s="13" t="s">
        <v>4958</v>
      </c>
      <c r="F529" s="13" t="s">
        <v>4959</v>
      </c>
      <c r="G529" s="13" t="s">
        <v>4960</v>
      </c>
      <c r="H529" s="13" t="s">
        <v>4961</v>
      </c>
      <c r="I529" s="13" t="str">
        <f t="shared" si="51"/>
        <v>10-2024</v>
      </c>
      <c r="J529" s="13" t="str">
        <f t="shared" si="52"/>
        <v>2024</v>
      </c>
      <c r="K529" s="227" t="s">
        <v>2474</v>
      </c>
      <c r="L529" s="13" t="s">
        <v>1727</v>
      </c>
      <c r="M529" s="13" t="s">
        <v>1728</v>
      </c>
      <c r="N529" s="13" t="s">
        <v>35</v>
      </c>
      <c r="O529" s="13" t="s">
        <v>36</v>
      </c>
      <c r="P529" s="13" t="s">
        <v>44</v>
      </c>
      <c r="Q529" s="19" t="s">
        <v>37</v>
      </c>
      <c r="R529" s="13" t="s">
        <v>45</v>
      </c>
      <c r="S529" s="13" t="s">
        <v>39</v>
      </c>
      <c r="T529" s="15">
        <v>1</v>
      </c>
      <c r="U529" s="228" t="s">
        <v>3785</v>
      </c>
      <c r="V529" s="13" t="s">
        <v>5302</v>
      </c>
      <c r="W529" s="16" t="s">
        <v>4798</v>
      </c>
      <c r="X529" s="17">
        <v>117.25</v>
      </c>
      <c r="Y529" s="18">
        <v>117.25</v>
      </c>
      <c r="Z529" s="18">
        <v>0</v>
      </c>
      <c r="AA529" s="18">
        <v>0</v>
      </c>
      <c r="AB529" s="18">
        <v>0</v>
      </c>
      <c r="AC529" s="18">
        <v>18.75</v>
      </c>
      <c r="AD529" s="18">
        <v>0</v>
      </c>
      <c r="AE529" s="18">
        <v>0</v>
      </c>
      <c r="AF529" s="18">
        <v>0</v>
      </c>
      <c r="AG529" s="18">
        <v>0</v>
      </c>
      <c r="AH529" s="18">
        <v>0</v>
      </c>
      <c r="AI529" s="18">
        <v>136</v>
      </c>
    </row>
    <row r="530" spans="1:35" x14ac:dyDescent="0.2">
      <c r="A530" s="13" t="s">
        <v>4962</v>
      </c>
      <c r="B530" s="13" t="s">
        <v>108</v>
      </c>
      <c r="C530" s="14" t="s">
        <v>43</v>
      </c>
      <c r="D530" s="13" t="s">
        <v>1723</v>
      </c>
      <c r="E530" s="13" t="s">
        <v>4963</v>
      </c>
      <c r="F530" s="13" t="s">
        <v>4964</v>
      </c>
      <c r="G530" s="13" t="s">
        <v>4965</v>
      </c>
      <c r="H530" s="13" t="s">
        <v>4966</v>
      </c>
      <c r="I530" s="13" t="str">
        <f t="shared" si="51"/>
        <v>10-2024</v>
      </c>
      <c r="J530" s="13" t="str">
        <f t="shared" si="52"/>
        <v>2024</v>
      </c>
      <c r="K530" s="227" t="s">
        <v>2474</v>
      </c>
      <c r="L530" s="13" t="s">
        <v>1727</v>
      </c>
      <c r="M530" s="13" t="s">
        <v>1728</v>
      </c>
      <c r="N530" s="13" t="s">
        <v>35</v>
      </c>
      <c r="O530" s="13" t="s">
        <v>36</v>
      </c>
      <c r="P530" s="13" t="s">
        <v>44</v>
      </c>
      <c r="Q530" s="19" t="s">
        <v>37</v>
      </c>
      <c r="R530" s="13" t="s">
        <v>45</v>
      </c>
      <c r="S530" s="13" t="s">
        <v>39</v>
      </c>
      <c r="T530" s="15">
        <v>1</v>
      </c>
      <c r="U530" s="228" t="s">
        <v>3785</v>
      </c>
      <c r="V530" s="13" t="s">
        <v>5303</v>
      </c>
      <c r="W530" s="16" t="s">
        <v>4798</v>
      </c>
      <c r="X530" s="17">
        <v>117.25</v>
      </c>
      <c r="Y530" s="18">
        <v>117.25</v>
      </c>
      <c r="Z530" s="18">
        <v>0</v>
      </c>
      <c r="AA530" s="18">
        <v>0</v>
      </c>
      <c r="AB530" s="18">
        <v>0</v>
      </c>
      <c r="AC530" s="18">
        <v>18.75</v>
      </c>
      <c r="AD530" s="18">
        <v>0</v>
      </c>
      <c r="AE530" s="18">
        <v>0</v>
      </c>
      <c r="AF530" s="18">
        <v>0</v>
      </c>
      <c r="AG530" s="18">
        <v>0</v>
      </c>
      <c r="AH530" s="18">
        <v>0</v>
      </c>
      <c r="AI530" s="18">
        <v>136</v>
      </c>
    </row>
    <row r="531" spans="1:35" x14ac:dyDescent="0.2">
      <c r="A531" s="13" t="s">
        <v>4967</v>
      </c>
      <c r="B531" s="13" t="s">
        <v>108</v>
      </c>
      <c r="C531" s="14" t="s">
        <v>43</v>
      </c>
      <c r="D531" s="13" t="s">
        <v>34</v>
      </c>
      <c r="E531" s="13" t="s">
        <v>4968</v>
      </c>
      <c r="F531" s="13" t="s">
        <v>4968</v>
      </c>
      <c r="G531" s="13" t="s">
        <v>4969</v>
      </c>
      <c r="H531" s="13" t="s">
        <v>4970</v>
      </c>
      <c r="I531" s="13" t="str">
        <f t="shared" si="51"/>
        <v>10-2024</v>
      </c>
      <c r="J531" s="13" t="str">
        <f t="shared" si="52"/>
        <v>2024</v>
      </c>
      <c r="K531" s="227" t="s">
        <v>2475</v>
      </c>
      <c r="L531" s="13" t="s">
        <v>5255</v>
      </c>
      <c r="M531" s="13" t="s">
        <v>5256</v>
      </c>
      <c r="N531" s="13" t="s">
        <v>35</v>
      </c>
      <c r="O531" s="13" t="s">
        <v>36</v>
      </c>
      <c r="P531" s="13" t="s">
        <v>44</v>
      </c>
      <c r="Q531" s="19" t="s">
        <v>58</v>
      </c>
      <c r="R531" s="13" t="s">
        <v>45</v>
      </c>
      <c r="S531" s="13" t="s">
        <v>39</v>
      </c>
      <c r="T531" s="15">
        <v>1</v>
      </c>
      <c r="U531" s="228" t="s">
        <v>3785</v>
      </c>
      <c r="V531" s="13" t="s">
        <v>5304</v>
      </c>
      <c r="W531" s="16" t="s">
        <v>5305</v>
      </c>
      <c r="X531" s="17">
        <v>761.65</v>
      </c>
      <c r="Y531" s="18">
        <v>761.65</v>
      </c>
      <c r="Z531" s="18">
        <v>0</v>
      </c>
      <c r="AA531" s="18">
        <v>0</v>
      </c>
      <c r="AB531" s="18">
        <v>0</v>
      </c>
      <c r="AC531" s="18">
        <v>121.87</v>
      </c>
      <c r="AD531" s="18">
        <v>0</v>
      </c>
      <c r="AE531" s="18">
        <v>9.52</v>
      </c>
      <c r="AF531" s="18">
        <v>0</v>
      </c>
      <c r="AG531" s="18">
        <v>0</v>
      </c>
      <c r="AH531" s="18">
        <v>0</v>
      </c>
      <c r="AI531" s="18">
        <v>874</v>
      </c>
    </row>
    <row r="532" spans="1:35" x14ac:dyDescent="0.2">
      <c r="A532" s="13" t="s">
        <v>4971</v>
      </c>
      <c r="B532" s="13" t="s">
        <v>108</v>
      </c>
      <c r="C532" s="14" t="s">
        <v>43</v>
      </c>
      <c r="D532" s="13" t="s">
        <v>86</v>
      </c>
      <c r="E532" s="13" t="s">
        <v>4972</v>
      </c>
      <c r="F532" s="13" t="s">
        <v>4973</v>
      </c>
      <c r="G532" s="13" t="s">
        <v>4974</v>
      </c>
      <c r="H532" s="13" t="s">
        <v>4975</v>
      </c>
      <c r="I532" s="13" t="str">
        <f t="shared" si="51"/>
        <v>10-2024</v>
      </c>
      <c r="J532" s="13" t="str">
        <f t="shared" si="52"/>
        <v>2024</v>
      </c>
      <c r="K532" s="227" t="s">
        <v>2475</v>
      </c>
      <c r="L532" s="13" t="s">
        <v>5257</v>
      </c>
      <c r="M532" s="13" t="s">
        <v>5258</v>
      </c>
      <c r="N532" s="13" t="s">
        <v>35</v>
      </c>
      <c r="O532" s="13" t="s">
        <v>36</v>
      </c>
      <c r="P532" s="13" t="s">
        <v>44</v>
      </c>
      <c r="Q532" s="19" t="s">
        <v>52</v>
      </c>
      <c r="R532" s="13" t="s">
        <v>45</v>
      </c>
      <c r="S532" s="13" t="s">
        <v>39</v>
      </c>
      <c r="T532" s="15">
        <v>1</v>
      </c>
      <c r="U532" s="228" t="s">
        <v>3785</v>
      </c>
      <c r="V532" s="13" t="s">
        <v>5306</v>
      </c>
      <c r="W532" s="16" t="s">
        <v>5307</v>
      </c>
      <c r="X532" s="17">
        <v>1982.76</v>
      </c>
      <c r="Y532" s="18">
        <v>1982.76</v>
      </c>
      <c r="Z532" s="18">
        <v>0</v>
      </c>
      <c r="AA532" s="18">
        <v>0</v>
      </c>
      <c r="AB532" s="18">
        <v>0</v>
      </c>
      <c r="AC532" s="18">
        <v>317.24</v>
      </c>
      <c r="AD532" s="18">
        <v>0</v>
      </c>
      <c r="AE532" s="18">
        <v>0</v>
      </c>
      <c r="AF532" s="18">
        <v>0</v>
      </c>
      <c r="AG532" s="18">
        <v>0</v>
      </c>
      <c r="AH532" s="18">
        <v>0</v>
      </c>
      <c r="AI532" s="18">
        <v>2300</v>
      </c>
    </row>
    <row r="533" spans="1:35" x14ac:dyDescent="0.2">
      <c r="A533" s="13" t="s">
        <v>4976</v>
      </c>
      <c r="B533" s="13" t="s">
        <v>108</v>
      </c>
      <c r="C533" s="14" t="s">
        <v>43</v>
      </c>
      <c r="D533" s="13" t="s">
        <v>2005</v>
      </c>
      <c r="E533" s="13" t="s">
        <v>4977</v>
      </c>
      <c r="F533" s="13" t="s">
        <v>4978</v>
      </c>
      <c r="G533" s="13" t="s">
        <v>4979</v>
      </c>
      <c r="H533" s="13" t="s">
        <v>4980</v>
      </c>
      <c r="I533" s="13" t="str">
        <f t="shared" si="51"/>
        <v>10-2024</v>
      </c>
      <c r="J533" s="13" t="str">
        <f t="shared" si="52"/>
        <v>2024</v>
      </c>
      <c r="K533" s="227" t="s">
        <v>2475</v>
      </c>
      <c r="L533" s="13" t="s">
        <v>5259</v>
      </c>
      <c r="M533" s="13" t="s">
        <v>5260</v>
      </c>
      <c r="N533" s="13" t="s">
        <v>35</v>
      </c>
      <c r="O533" s="13" t="s">
        <v>36</v>
      </c>
      <c r="P533" s="13" t="s">
        <v>44</v>
      </c>
      <c r="Q533" s="19" t="s">
        <v>58</v>
      </c>
      <c r="R533" s="13" t="s">
        <v>45</v>
      </c>
      <c r="S533" s="13" t="s">
        <v>39</v>
      </c>
      <c r="T533" s="15">
        <v>1</v>
      </c>
      <c r="U533" s="228" t="s">
        <v>3784</v>
      </c>
      <c r="V533" s="13" t="s">
        <v>5308</v>
      </c>
      <c r="W533" s="16" t="s">
        <v>3025</v>
      </c>
      <c r="X533" s="17">
        <v>346.14</v>
      </c>
      <c r="Y533" s="18">
        <v>336.66</v>
      </c>
      <c r="Z533" s="18">
        <v>0</v>
      </c>
      <c r="AA533" s="18">
        <v>0</v>
      </c>
      <c r="AB533" s="18">
        <v>0</v>
      </c>
      <c r="AC533" s="18">
        <v>53.86</v>
      </c>
      <c r="AD533" s="18">
        <v>9.48</v>
      </c>
      <c r="AE533" s="18">
        <v>0</v>
      </c>
      <c r="AF533" s="18">
        <v>0</v>
      </c>
      <c r="AG533" s="18">
        <v>0</v>
      </c>
      <c r="AH533" s="18">
        <v>0</v>
      </c>
      <c r="AI533" s="18">
        <v>400</v>
      </c>
    </row>
    <row r="534" spans="1:35" x14ac:dyDescent="0.2">
      <c r="A534" s="13" t="s">
        <v>4981</v>
      </c>
      <c r="B534" s="13" t="s">
        <v>108</v>
      </c>
      <c r="C534" s="14" t="s">
        <v>43</v>
      </c>
      <c r="D534" s="13" t="s">
        <v>1232</v>
      </c>
      <c r="E534" s="13" t="s">
        <v>4982</v>
      </c>
      <c r="F534" s="13" t="s">
        <v>4983</v>
      </c>
      <c r="G534" s="13" t="s">
        <v>4984</v>
      </c>
      <c r="H534" s="13" t="s">
        <v>4985</v>
      </c>
      <c r="I534" s="13" t="str">
        <f t="shared" si="51"/>
        <v>10-2024</v>
      </c>
      <c r="J534" s="13" t="str">
        <f t="shared" si="52"/>
        <v>2024</v>
      </c>
      <c r="K534" s="227" t="s">
        <v>2475</v>
      </c>
      <c r="L534" s="13" t="s">
        <v>1237</v>
      </c>
      <c r="M534" s="13" t="s">
        <v>1238</v>
      </c>
      <c r="N534" s="13" t="s">
        <v>35</v>
      </c>
      <c r="O534" s="13" t="s">
        <v>36</v>
      </c>
      <c r="P534" s="13" t="s">
        <v>44</v>
      </c>
      <c r="Q534" s="19" t="s">
        <v>56</v>
      </c>
      <c r="R534" s="13" t="s">
        <v>45</v>
      </c>
      <c r="S534" s="13" t="s">
        <v>39</v>
      </c>
      <c r="T534" s="15">
        <v>1</v>
      </c>
      <c r="U534" s="228" t="s">
        <v>3784</v>
      </c>
      <c r="V534" s="13" t="s">
        <v>5309</v>
      </c>
      <c r="W534" s="16" t="s">
        <v>5310</v>
      </c>
      <c r="X534" s="17">
        <v>124.65</v>
      </c>
      <c r="Y534" s="18">
        <v>124.65</v>
      </c>
      <c r="Z534" s="18">
        <v>0</v>
      </c>
      <c r="AA534" s="18">
        <v>0</v>
      </c>
      <c r="AB534" s="18">
        <v>0</v>
      </c>
      <c r="AC534" s="18">
        <v>19.940000000000001</v>
      </c>
      <c r="AD534" s="18">
        <v>0</v>
      </c>
      <c r="AE534" s="18">
        <v>0</v>
      </c>
      <c r="AF534" s="18">
        <v>0</v>
      </c>
      <c r="AG534" s="18">
        <v>0</v>
      </c>
      <c r="AH534" s="18">
        <v>0</v>
      </c>
      <c r="AI534" s="18">
        <v>144.59</v>
      </c>
    </row>
    <row r="535" spans="1:35" x14ac:dyDescent="0.2">
      <c r="A535" s="13" t="s">
        <v>4986</v>
      </c>
      <c r="B535" s="13" t="s">
        <v>108</v>
      </c>
      <c r="C535" s="14" t="s">
        <v>43</v>
      </c>
      <c r="D535" s="13" t="s">
        <v>1232</v>
      </c>
      <c r="E535" s="13" t="s">
        <v>4987</v>
      </c>
      <c r="F535" s="13" t="s">
        <v>4988</v>
      </c>
      <c r="G535" s="13" t="s">
        <v>4989</v>
      </c>
      <c r="H535" s="13" t="s">
        <v>4990</v>
      </c>
      <c r="I535" s="13" t="str">
        <f t="shared" si="51"/>
        <v>10-2024</v>
      </c>
      <c r="J535" s="13" t="str">
        <f t="shared" si="52"/>
        <v>2024</v>
      </c>
      <c r="K535" s="227" t="s">
        <v>2475</v>
      </c>
      <c r="L535" s="13" t="s">
        <v>1237</v>
      </c>
      <c r="M535" s="13" t="s">
        <v>1238</v>
      </c>
      <c r="N535" s="13" t="s">
        <v>35</v>
      </c>
      <c r="O535" s="13" t="s">
        <v>36</v>
      </c>
      <c r="P535" s="13" t="s">
        <v>44</v>
      </c>
      <c r="Q535" s="19" t="s">
        <v>56</v>
      </c>
      <c r="R535" s="13" t="s">
        <v>45</v>
      </c>
      <c r="S535" s="13" t="s">
        <v>39</v>
      </c>
      <c r="T535" s="15">
        <v>1</v>
      </c>
      <c r="U535" s="228" t="s">
        <v>3784</v>
      </c>
      <c r="V535" s="13" t="s">
        <v>5311</v>
      </c>
      <c r="W535" s="16" t="s">
        <v>5312</v>
      </c>
      <c r="X535" s="17">
        <v>653.03</v>
      </c>
      <c r="Y535" s="18">
        <v>653.03</v>
      </c>
      <c r="Z535" s="18">
        <v>0</v>
      </c>
      <c r="AA535" s="18">
        <v>0</v>
      </c>
      <c r="AB535" s="18">
        <v>0</v>
      </c>
      <c r="AC535" s="18">
        <v>104.48</v>
      </c>
      <c r="AD535" s="18">
        <v>0</v>
      </c>
      <c r="AE535" s="18">
        <v>0</v>
      </c>
      <c r="AF535" s="18">
        <v>0</v>
      </c>
      <c r="AG535" s="18">
        <v>0</v>
      </c>
      <c r="AH535" s="18">
        <v>0</v>
      </c>
      <c r="AI535" s="18">
        <v>757.51</v>
      </c>
    </row>
    <row r="536" spans="1:35" x14ac:dyDescent="0.2">
      <c r="A536" s="13" t="s">
        <v>4991</v>
      </c>
      <c r="B536" s="13" t="s">
        <v>108</v>
      </c>
      <c r="C536" s="14" t="s">
        <v>43</v>
      </c>
      <c r="D536" s="13" t="s">
        <v>1232</v>
      </c>
      <c r="E536" s="13" t="s">
        <v>4992</v>
      </c>
      <c r="F536" s="13" t="s">
        <v>4993</v>
      </c>
      <c r="G536" s="13" t="s">
        <v>4994</v>
      </c>
      <c r="H536" s="13" t="s">
        <v>4995</v>
      </c>
      <c r="I536" s="13" t="str">
        <f t="shared" si="51"/>
        <v>10-2024</v>
      </c>
      <c r="J536" s="13" t="str">
        <f t="shared" si="52"/>
        <v>2024</v>
      </c>
      <c r="K536" s="227" t="s">
        <v>2475</v>
      </c>
      <c r="L536" s="13" t="s">
        <v>1237</v>
      </c>
      <c r="M536" s="13" t="s">
        <v>1238</v>
      </c>
      <c r="N536" s="13" t="s">
        <v>35</v>
      </c>
      <c r="O536" s="13" t="s">
        <v>36</v>
      </c>
      <c r="P536" s="13" t="s">
        <v>44</v>
      </c>
      <c r="Q536" s="19" t="s">
        <v>56</v>
      </c>
      <c r="R536" s="13" t="s">
        <v>45</v>
      </c>
      <c r="S536" s="13" t="s">
        <v>39</v>
      </c>
      <c r="T536" s="15">
        <v>1</v>
      </c>
      <c r="U536" s="228" t="s">
        <v>3784</v>
      </c>
      <c r="V536" s="13" t="s">
        <v>5313</v>
      </c>
      <c r="W536" s="16" t="s">
        <v>5314</v>
      </c>
      <c r="X536" s="17">
        <v>173.26</v>
      </c>
      <c r="Y536" s="18">
        <v>173.26</v>
      </c>
      <c r="Z536" s="18">
        <v>0</v>
      </c>
      <c r="AA536" s="18">
        <v>0</v>
      </c>
      <c r="AB536" s="18">
        <v>0</v>
      </c>
      <c r="AC536" s="18">
        <v>27.72</v>
      </c>
      <c r="AD536" s="18">
        <v>0</v>
      </c>
      <c r="AE536" s="18">
        <v>0</v>
      </c>
      <c r="AF536" s="18">
        <v>0</v>
      </c>
      <c r="AG536" s="18">
        <v>0</v>
      </c>
      <c r="AH536" s="18">
        <v>0</v>
      </c>
      <c r="AI536" s="18">
        <v>200.98</v>
      </c>
    </row>
    <row r="537" spans="1:35" x14ac:dyDescent="0.2">
      <c r="A537" s="13" t="s">
        <v>4996</v>
      </c>
      <c r="B537" s="13" t="s">
        <v>108</v>
      </c>
      <c r="C537" s="14" t="s">
        <v>43</v>
      </c>
      <c r="D537" s="13" t="s">
        <v>347</v>
      </c>
      <c r="E537" s="13" t="s">
        <v>4997</v>
      </c>
      <c r="F537" s="13" t="s">
        <v>4998</v>
      </c>
      <c r="G537" s="13" t="s">
        <v>4999</v>
      </c>
      <c r="H537" s="13" t="s">
        <v>5000</v>
      </c>
      <c r="I537" s="13" t="str">
        <f t="shared" si="51"/>
        <v>10-2024</v>
      </c>
      <c r="J537" s="13" t="str">
        <f t="shared" si="52"/>
        <v>2024</v>
      </c>
      <c r="K537" s="227" t="s">
        <v>2475</v>
      </c>
      <c r="L537" s="13" t="s">
        <v>352</v>
      </c>
      <c r="M537" s="13" t="s">
        <v>353</v>
      </c>
      <c r="N537" s="13" t="s">
        <v>35</v>
      </c>
      <c r="O537" s="13" t="s">
        <v>36</v>
      </c>
      <c r="P537" s="13" t="s">
        <v>44</v>
      </c>
      <c r="Q537" s="19" t="s">
        <v>58</v>
      </c>
      <c r="R537" s="13" t="s">
        <v>45</v>
      </c>
      <c r="S537" s="13" t="s">
        <v>39</v>
      </c>
      <c r="T537" s="15">
        <v>1</v>
      </c>
      <c r="U537" s="228" t="s">
        <v>3785</v>
      </c>
      <c r="V537" s="13" t="s">
        <v>5315</v>
      </c>
      <c r="W537" s="16" t="s">
        <v>5316</v>
      </c>
      <c r="X537" s="17">
        <v>199</v>
      </c>
      <c r="Y537" s="18">
        <v>0</v>
      </c>
      <c r="Z537" s="18">
        <v>0</v>
      </c>
      <c r="AA537" s="18">
        <v>0</v>
      </c>
      <c r="AB537" s="74">
        <v>149.25</v>
      </c>
      <c r="AC537" s="18">
        <v>0</v>
      </c>
      <c r="AD537" s="18">
        <v>0</v>
      </c>
      <c r="AE537" s="18">
        <v>0</v>
      </c>
      <c r="AF537" s="18">
        <v>0</v>
      </c>
      <c r="AG537" s="18">
        <v>0</v>
      </c>
      <c r="AH537" s="18">
        <v>0</v>
      </c>
      <c r="AI537" s="18">
        <v>149.25</v>
      </c>
    </row>
    <row r="538" spans="1:35" x14ac:dyDescent="0.2">
      <c r="A538" s="13" t="s">
        <v>5001</v>
      </c>
      <c r="B538" s="13" t="s">
        <v>108</v>
      </c>
      <c r="C538" s="14" t="s">
        <v>43</v>
      </c>
      <c r="D538" s="13" t="s">
        <v>1842</v>
      </c>
      <c r="E538" s="13" t="s">
        <v>5002</v>
      </c>
      <c r="F538" s="13" t="s">
        <v>5003</v>
      </c>
      <c r="G538" s="13" t="s">
        <v>5004</v>
      </c>
      <c r="H538" s="13" t="s">
        <v>5005</v>
      </c>
      <c r="I538" s="13" t="str">
        <f t="shared" si="51"/>
        <v>10-2024</v>
      </c>
      <c r="J538" s="13" t="str">
        <f t="shared" si="52"/>
        <v>2024</v>
      </c>
      <c r="K538" s="227" t="s">
        <v>2475</v>
      </c>
      <c r="L538" s="13" t="s">
        <v>1252</v>
      </c>
      <c r="M538" s="13" t="s">
        <v>1253</v>
      </c>
      <c r="N538" s="13" t="s">
        <v>35</v>
      </c>
      <c r="O538" s="13" t="s">
        <v>36</v>
      </c>
      <c r="P538" s="13" t="s">
        <v>44</v>
      </c>
      <c r="Q538" s="19" t="s">
        <v>58</v>
      </c>
      <c r="R538" s="13" t="s">
        <v>45</v>
      </c>
      <c r="S538" s="13" t="s">
        <v>39</v>
      </c>
      <c r="T538" s="15">
        <v>1</v>
      </c>
      <c r="U538" s="228" t="s">
        <v>3784</v>
      </c>
      <c r="V538" s="13" t="s">
        <v>5317</v>
      </c>
      <c r="W538" s="16" t="s">
        <v>1848</v>
      </c>
      <c r="X538" s="17">
        <v>166.38</v>
      </c>
      <c r="Y538" s="18">
        <v>166.38</v>
      </c>
      <c r="Z538" s="18">
        <v>0</v>
      </c>
      <c r="AA538" s="18">
        <v>0</v>
      </c>
      <c r="AB538" s="18">
        <v>0</v>
      </c>
      <c r="AC538" s="18">
        <v>26.62</v>
      </c>
      <c r="AD538" s="18">
        <v>0</v>
      </c>
      <c r="AE538" s="18">
        <v>0</v>
      </c>
      <c r="AF538" s="18">
        <v>0</v>
      </c>
      <c r="AG538" s="18">
        <v>0</v>
      </c>
      <c r="AH538" s="18">
        <v>0</v>
      </c>
      <c r="AI538" s="18">
        <v>193</v>
      </c>
    </row>
    <row r="539" spans="1:35" x14ac:dyDescent="0.2">
      <c r="A539" s="13" t="s">
        <v>5012</v>
      </c>
      <c r="B539" s="13" t="s">
        <v>108</v>
      </c>
      <c r="C539" s="14" t="s">
        <v>43</v>
      </c>
      <c r="D539" s="13" t="s">
        <v>5013</v>
      </c>
      <c r="E539" s="13" t="s">
        <v>5014</v>
      </c>
      <c r="F539" s="13" t="s">
        <v>5015</v>
      </c>
      <c r="G539" s="13" t="s">
        <v>5016</v>
      </c>
      <c r="H539" s="13" t="s">
        <v>5017</v>
      </c>
      <c r="I539" s="13" t="str">
        <f t="shared" si="51"/>
        <v>10-2024</v>
      </c>
      <c r="J539" s="13" t="str">
        <f t="shared" si="52"/>
        <v>2024</v>
      </c>
      <c r="K539" s="227" t="s">
        <v>2475</v>
      </c>
      <c r="L539" s="13" t="s">
        <v>5261</v>
      </c>
      <c r="M539" s="13" t="s">
        <v>5262</v>
      </c>
      <c r="N539" s="13" t="s">
        <v>35</v>
      </c>
      <c r="O539" s="13" t="s">
        <v>36</v>
      </c>
      <c r="P539" s="13" t="s">
        <v>44</v>
      </c>
      <c r="Q539" s="19" t="s">
        <v>46</v>
      </c>
      <c r="R539" s="13" t="s">
        <v>45</v>
      </c>
      <c r="S539" s="13" t="s">
        <v>39</v>
      </c>
      <c r="T539" s="15">
        <v>1</v>
      </c>
      <c r="U539" s="228" t="s">
        <v>3784</v>
      </c>
      <c r="V539" s="13" t="s">
        <v>5319</v>
      </c>
      <c r="W539" s="16" t="s">
        <v>5320</v>
      </c>
      <c r="X539" s="17">
        <v>148.11000000000001</v>
      </c>
      <c r="Y539" s="18">
        <v>144.22999999999999</v>
      </c>
      <c r="Z539" s="18">
        <v>0</v>
      </c>
      <c r="AA539" s="18">
        <v>0</v>
      </c>
      <c r="AB539" s="18">
        <v>0</v>
      </c>
      <c r="AC539" s="18">
        <v>23.08</v>
      </c>
      <c r="AD539" s="74">
        <v>3.88</v>
      </c>
      <c r="AE539" s="18">
        <v>0</v>
      </c>
      <c r="AF539" s="18">
        <v>0</v>
      </c>
      <c r="AG539" s="18">
        <v>0</v>
      </c>
      <c r="AH539" s="18">
        <v>0</v>
      </c>
      <c r="AI539" s="18">
        <v>171.19</v>
      </c>
    </row>
    <row r="540" spans="1:35" x14ac:dyDescent="0.2">
      <c r="A540" s="13" t="s">
        <v>5018</v>
      </c>
      <c r="B540" s="13" t="s">
        <v>108</v>
      </c>
      <c r="C540" s="14" t="s">
        <v>43</v>
      </c>
      <c r="D540" s="13" t="s">
        <v>5019</v>
      </c>
      <c r="E540" s="13" t="s">
        <v>5020</v>
      </c>
      <c r="F540" s="13" t="s">
        <v>5021</v>
      </c>
      <c r="G540" s="13" t="s">
        <v>5022</v>
      </c>
      <c r="H540" s="13" t="s">
        <v>5023</v>
      </c>
      <c r="I540" s="13" t="str">
        <f t="shared" si="51"/>
        <v>10-2024</v>
      </c>
      <c r="J540" s="13" t="str">
        <f t="shared" si="52"/>
        <v>2024</v>
      </c>
      <c r="K540" s="227" t="s">
        <v>2475</v>
      </c>
      <c r="L540" s="13" t="s">
        <v>5263</v>
      </c>
      <c r="M540" s="13" t="s">
        <v>5264</v>
      </c>
      <c r="N540" s="13" t="s">
        <v>35</v>
      </c>
      <c r="O540" s="13" t="s">
        <v>36</v>
      </c>
      <c r="P540" s="13" t="s">
        <v>44</v>
      </c>
      <c r="Q540" s="19" t="s">
        <v>56</v>
      </c>
      <c r="R540" s="13" t="s">
        <v>45</v>
      </c>
      <c r="S540" s="13" t="s">
        <v>39</v>
      </c>
      <c r="T540" s="15">
        <v>1</v>
      </c>
      <c r="U540" s="228" t="s">
        <v>3784</v>
      </c>
      <c r="V540" s="13" t="s">
        <v>5321</v>
      </c>
      <c r="W540" s="16" t="s">
        <v>5322</v>
      </c>
      <c r="X540" s="17">
        <v>139.66</v>
      </c>
      <c r="Y540" s="18">
        <v>139.66</v>
      </c>
      <c r="Z540" s="18">
        <v>0</v>
      </c>
      <c r="AA540" s="18">
        <v>0</v>
      </c>
      <c r="AB540" s="18">
        <v>0</v>
      </c>
      <c r="AC540" s="18">
        <v>22.34</v>
      </c>
      <c r="AD540" s="18">
        <v>0</v>
      </c>
      <c r="AE540" s="18">
        <v>0</v>
      </c>
      <c r="AF540" s="18">
        <v>0</v>
      </c>
      <c r="AG540" s="18">
        <v>0</v>
      </c>
      <c r="AH540" s="18">
        <v>0</v>
      </c>
      <c r="AI540" s="18">
        <v>162</v>
      </c>
    </row>
    <row r="541" spans="1:35" x14ac:dyDescent="0.2">
      <c r="A541" s="13" t="s">
        <v>5024</v>
      </c>
      <c r="B541" s="13" t="s">
        <v>108</v>
      </c>
      <c r="C541" s="14" t="s">
        <v>43</v>
      </c>
      <c r="D541" s="13" t="s">
        <v>5019</v>
      </c>
      <c r="E541" s="13" t="s">
        <v>5025</v>
      </c>
      <c r="F541" s="13" t="s">
        <v>5026</v>
      </c>
      <c r="G541" s="13" t="s">
        <v>5027</v>
      </c>
      <c r="H541" s="13" t="s">
        <v>5028</v>
      </c>
      <c r="I541" s="13" t="str">
        <f t="shared" si="51"/>
        <v>10-2024</v>
      </c>
      <c r="J541" s="13" t="str">
        <f t="shared" si="52"/>
        <v>2024</v>
      </c>
      <c r="K541" s="227" t="s">
        <v>2475</v>
      </c>
      <c r="L541" s="13" t="s">
        <v>5263</v>
      </c>
      <c r="M541" s="13" t="s">
        <v>5264</v>
      </c>
      <c r="N541" s="13" t="s">
        <v>35</v>
      </c>
      <c r="O541" s="13" t="s">
        <v>36</v>
      </c>
      <c r="P541" s="13" t="s">
        <v>44</v>
      </c>
      <c r="Q541" s="19" t="s">
        <v>56</v>
      </c>
      <c r="R541" s="13" t="s">
        <v>45</v>
      </c>
      <c r="S541" s="13" t="s">
        <v>39</v>
      </c>
      <c r="T541" s="15">
        <v>1</v>
      </c>
      <c r="U541" s="228" t="s">
        <v>3784</v>
      </c>
      <c r="V541" s="13" t="s">
        <v>5323</v>
      </c>
      <c r="W541" s="16" t="s">
        <v>5324</v>
      </c>
      <c r="X541" s="17">
        <v>120.26</v>
      </c>
      <c r="Y541" s="18">
        <v>120.26</v>
      </c>
      <c r="Z541" s="18">
        <v>0</v>
      </c>
      <c r="AA541" s="18">
        <v>0</v>
      </c>
      <c r="AB541" s="18">
        <v>0</v>
      </c>
      <c r="AC541" s="18">
        <v>19.239999999999998</v>
      </c>
      <c r="AD541" s="18">
        <v>0</v>
      </c>
      <c r="AE541" s="18">
        <v>0</v>
      </c>
      <c r="AF541" s="18">
        <v>0</v>
      </c>
      <c r="AG541" s="18">
        <v>0</v>
      </c>
      <c r="AH541" s="18">
        <v>0</v>
      </c>
      <c r="AI541" s="18">
        <v>139.5</v>
      </c>
    </row>
    <row r="542" spans="1:35" x14ac:dyDescent="0.2">
      <c r="A542" s="13" t="s">
        <v>5029</v>
      </c>
      <c r="B542" s="13" t="s">
        <v>108</v>
      </c>
      <c r="C542" s="14" t="s">
        <v>43</v>
      </c>
      <c r="D542" s="13" t="s">
        <v>5030</v>
      </c>
      <c r="E542" s="13" t="s">
        <v>3158</v>
      </c>
      <c r="F542" s="13" t="s">
        <v>5031</v>
      </c>
      <c r="G542" s="13" t="s">
        <v>5032</v>
      </c>
      <c r="H542" s="13" t="s">
        <v>5033</v>
      </c>
      <c r="I542" s="13" t="str">
        <f t="shared" si="51"/>
        <v>10-2024</v>
      </c>
      <c r="J542" s="13" t="str">
        <f t="shared" si="52"/>
        <v>2024</v>
      </c>
      <c r="K542" s="227" t="s">
        <v>2474</v>
      </c>
      <c r="L542" s="13" t="s">
        <v>5265</v>
      </c>
      <c r="M542" s="13" t="s">
        <v>5266</v>
      </c>
      <c r="N542" s="13" t="s">
        <v>35</v>
      </c>
      <c r="O542" s="13" t="s">
        <v>36</v>
      </c>
      <c r="P542" s="13" t="s">
        <v>44</v>
      </c>
      <c r="Q542" s="19" t="s">
        <v>56</v>
      </c>
      <c r="R542" s="13" t="s">
        <v>45</v>
      </c>
      <c r="S542" s="13" t="s">
        <v>39</v>
      </c>
      <c r="T542" s="15">
        <v>1</v>
      </c>
      <c r="U542" s="228" t="s">
        <v>3785</v>
      </c>
      <c r="V542" s="13" t="s">
        <v>5289</v>
      </c>
      <c r="W542" s="16" t="s">
        <v>5325</v>
      </c>
      <c r="X542" s="17">
        <v>22.41</v>
      </c>
      <c r="Y542" s="18">
        <v>22.41</v>
      </c>
      <c r="Z542" s="18">
        <v>0</v>
      </c>
      <c r="AA542" s="18">
        <v>0</v>
      </c>
      <c r="AB542" s="18">
        <v>0</v>
      </c>
      <c r="AC542" s="18">
        <v>3.59</v>
      </c>
      <c r="AD542" s="18">
        <v>0</v>
      </c>
      <c r="AE542" s="18">
        <v>0</v>
      </c>
      <c r="AF542" s="18">
        <v>0</v>
      </c>
      <c r="AG542" s="18">
        <v>0</v>
      </c>
      <c r="AH542" s="18">
        <v>0</v>
      </c>
      <c r="AI542" s="18">
        <v>26</v>
      </c>
    </row>
    <row r="543" spans="1:35" x14ac:dyDescent="0.2">
      <c r="A543" s="13" t="s">
        <v>5034</v>
      </c>
      <c r="B543" s="13" t="s">
        <v>108</v>
      </c>
      <c r="C543" s="14" t="s">
        <v>43</v>
      </c>
      <c r="D543" s="13" t="s">
        <v>34</v>
      </c>
      <c r="E543" s="13" t="s">
        <v>5035</v>
      </c>
      <c r="F543" s="13" t="s">
        <v>5035</v>
      </c>
      <c r="G543" s="13" t="s">
        <v>5036</v>
      </c>
      <c r="H543" s="13" t="s">
        <v>5037</v>
      </c>
      <c r="I543" s="13" t="str">
        <f t="shared" si="51"/>
        <v>10-2024</v>
      </c>
      <c r="J543" s="13" t="str">
        <f t="shared" si="52"/>
        <v>2024</v>
      </c>
      <c r="K543" s="227" t="s">
        <v>2475</v>
      </c>
      <c r="L543" s="13" t="s">
        <v>1902</v>
      </c>
      <c r="M543" s="13" t="s">
        <v>1903</v>
      </c>
      <c r="N543" s="13" t="s">
        <v>35</v>
      </c>
      <c r="O543" s="13" t="s">
        <v>36</v>
      </c>
      <c r="P543" s="13" t="s">
        <v>44</v>
      </c>
      <c r="Q543" s="19" t="s">
        <v>58</v>
      </c>
      <c r="R543" s="13" t="s">
        <v>45</v>
      </c>
      <c r="S543" s="13" t="s">
        <v>39</v>
      </c>
      <c r="T543" s="15">
        <v>1</v>
      </c>
      <c r="U543" s="228" t="s">
        <v>3784</v>
      </c>
      <c r="V543" s="13" t="s">
        <v>5326</v>
      </c>
      <c r="W543" s="16" t="s">
        <v>2957</v>
      </c>
      <c r="X543" s="17">
        <v>234.48</v>
      </c>
      <c r="Y543" s="18">
        <v>234.48</v>
      </c>
      <c r="Z543" s="18">
        <v>0</v>
      </c>
      <c r="AA543" s="18">
        <v>0</v>
      </c>
      <c r="AB543" s="18">
        <v>0</v>
      </c>
      <c r="AC543" s="18">
        <v>37.520000000000003</v>
      </c>
      <c r="AD543" s="18">
        <v>0</v>
      </c>
      <c r="AE543" s="18">
        <v>0</v>
      </c>
      <c r="AF543" s="18">
        <v>0</v>
      </c>
      <c r="AG543" s="18">
        <v>0</v>
      </c>
      <c r="AH543" s="18">
        <v>0</v>
      </c>
      <c r="AI543" s="18">
        <v>272</v>
      </c>
    </row>
    <row r="544" spans="1:35" x14ac:dyDescent="0.2">
      <c r="A544" s="13" t="s">
        <v>5038</v>
      </c>
      <c r="B544" s="13" t="s">
        <v>108</v>
      </c>
      <c r="C544" s="14" t="s">
        <v>43</v>
      </c>
      <c r="D544" s="13" t="s">
        <v>211</v>
      </c>
      <c r="E544" s="13" t="s">
        <v>5039</v>
      </c>
      <c r="F544" s="13" t="s">
        <v>5040</v>
      </c>
      <c r="G544" s="13" t="s">
        <v>5041</v>
      </c>
      <c r="H544" s="13" t="s">
        <v>5042</v>
      </c>
      <c r="I544" s="13" t="str">
        <f t="shared" si="51"/>
        <v>10-2024</v>
      </c>
      <c r="J544" s="13" t="str">
        <f t="shared" si="52"/>
        <v>2024</v>
      </c>
      <c r="K544" s="227" t="s">
        <v>2474</v>
      </c>
      <c r="L544" s="13" t="s">
        <v>216</v>
      </c>
      <c r="M544" s="13" t="s">
        <v>217</v>
      </c>
      <c r="N544" s="13" t="s">
        <v>35</v>
      </c>
      <c r="O544" s="13" t="s">
        <v>36</v>
      </c>
      <c r="P544" s="13" t="s">
        <v>44</v>
      </c>
      <c r="Q544" s="19" t="s">
        <v>56</v>
      </c>
      <c r="R544" s="13" t="s">
        <v>45</v>
      </c>
      <c r="S544" s="13" t="s">
        <v>39</v>
      </c>
      <c r="T544" s="15">
        <v>1</v>
      </c>
      <c r="U544" s="228" t="s">
        <v>3785</v>
      </c>
      <c r="V544" s="13" t="s">
        <v>64</v>
      </c>
      <c r="W544" s="16" t="s">
        <v>5327</v>
      </c>
      <c r="X544" s="17">
        <v>277.58999999999997</v>
      </c>
      <c r="Y544" s="18">
        <v>277.58999999999997</v>
      </c>
      <c r="Z544" s="18">
        <v>0</v>
      </c>
      <c r="AA544" s="18">
        <v>0</v>
      </c>
      <c r="AB544" s="18">
        <v>0</v>
      </c>
      <c r="AC544" s="18">
        <v>44.41</v>
      </c>
      <c r="AD544" s="18">
        <v>0</v>
      </c>
      <c r="AE544" s="18">
        <v>0</v>
      </c>
      <c r="AF544" s="18">
        <v>0</v>
      </c>
      <c r="AG544" s="18">
        <v>0</v>
      </c>
      <c r="AH544" s="18">
        <v>0</v>
      </c>
      <c r="AI544" s="18">
        <v>322</v>
      </c>
    </row>
    <row r="545" spans="1:35" x14ac:dyDescent="0.2">
      <c r="A545" s="13" t="s">
        <v>5048</v>
      </c>
      <c r="B545" s="13" t="s">
        <v>108</v>
      </c>
      <c r="C545" s="14" t="s">
        <v>43</v>
      </c>
      <c r="D545" s="13" t="s">
        <v>3431</v>
      </c>
      <c r="E545" s="13" t="s">
        <v>5049</v>
      </c>
      <c r="F545" s="13" t="s">
        <v>5050</v>
      </c>
      <c r="G545" s="13" t="s">
        <v>5051</v>
      </c>
      <c r="H545" s="13" t="s">
        <v>5052</v>
      </c>
      <c r="I545" s="13" t="str">
        <f t="shared" si="51"/>
        <v>10-2024</v>
      </c>
      <c r="J545" s="13" t="str">
        <f t="shared" si="52"/>
        <v>2024</v>
      </c>
      <c r="K545" s="227" t="s">
        <v>2474</v>
      </c>
      <c r="L545" s="13" t="s">
        <v>63</v>
      </c>
      <c r="M545" s="13" t="s">
        <v>115</v>
      </c>
      <c r="N545" s="13" t="s">
        <v>35</v>
      </c>
      <c r="O545" s="13" t="s">
        <v>36</v>
      </c>
      <c r="P545" s="13" t="s">
        <v>44</v>
      </c>
      <c r="Q545" s="19" t="s">
        <v>56</v>
      </c>
      <c r="R545" s="13" t="s">
        <v>45</v>
      </c>
      <c r="S545" s="13" t="s">
        <v>39</v>
      </c>
      <c r="T545" s="15">
        <v>1</v>
      </c>
      <c r="U545" s="228" t="s">
        <v>3785</v>
      </c>
      <c r="V545" s="13" t="s">
        <v>5329</v>
      </c>
      <c r="W545" s="16" t="s">
        <v>5330</v>
      </c>
      <c r="X545" s="17">
        <v>341.38</v>
      </c>
      <c r="Y545" s="18">
        <v>341.38</v>
      </c>
      <c r="Z545" s="18">
        <v>0</v>
      </c>
      <c r="AA545" s="18">
        <v>0</v>
      </c>
      <c r="AB545" s="18">
        <v>0</v>
      </c>
      <c r="AC545" s="18">
        <v>54.62</v>
      </c>
      <c r="AD545" s="18">
        <v>0</v>
      </c>
      <c r="AE545" s="18">
        <v>0</v>
      </c>
      <c r="AF545" s="18">
        <v>0</v>
      </c>
      <c r="AG545" s="18">
        <v>0</v>
      </c>
      <c r="AH545" s="18">
        <v>0</v>
      </c>
      <c r="AI545" s="18">
        <v>396</v>
      </c>
    </row>
    <row r="546" spans="1:35" x14ac:dyDescent="0.2">
      <c r="A546" s="13" t="s">
        <v>5053</v>
      </c>
      <c r="B546" s="13" t="s">
        <v>108</v>
      </c>
      <c r="C546" s="14" t="s">
        <v>43</v>
      </c>
      <c r="D546" s="13" t="s">
        <v>3431</v>
      </c>
      <c r="E546" s="13" t="s">
        <v>5054</v>
      </c>
      <c r="F546" s="13" t="s">
        <v>5055</v>
      </c>
      <c r="G546" s="13" t="s">
        <v>5056</v>
      </c>
      <c r="H546" s="13" t="s">
        <v>5057</v>
      </c>
      <c r="I546" s="13" t="str">
        <f t="shared" si="51"/>
        <v>10-2024</v>
      </c>
      <c r="J546" s="13" t="str">
        <f t="shared" si="52"/>
        <v>2024</v>
      </c>
      <c r="K546" s="227" t="s">
        <v>2474</v>
      </c>
      <c r="L546" s="13" t="s">
        <v>63</v>
      </c>
      <c r="M546" s="13" t="s">
        <v>115</v>
      </c>
      <c r="N546" s="13" t="s">
        <v>35</v>
      </c>
      <c r="O546" s="13" t="s">
        <v>36</v>
      </c>
      <c r="P546" s="13" t="s">
        <v>44</v>
      </c>
      <c r="Q546" s="19" t="s">
        <v>56</v>
      </c>
      <c r="R546" s="13" t="s">
        <v>45</v>
      </c>
      <c r="S546" s="13" t="s">
        <v>39</v>
      </c>
      <c r="T546" s="15">
        <v>1</v>
      </c>
      <c r="U546" s="228" t="s">
        <v>3785</v>
      </c>
      <c r="V546" s="13" t="s">
        <v>5331</v>
      </c>
      <c r="W546" s="16" t="s">
        <v>5332</v>
      </c>
      <c r="X546" s="17">
        <v>684.48</v>
      </c>
      <c r="Y546" s="18">
        <v>684.48</v>
      </c>
      <c r="Z546" s="18">
        <v>0</v>
      </c>
      <c r="AA546" s="18">
        <v>0</v>
      </c>
      <c r="AB546" s="18">
        <v>0</v>
      </c>
      <c r="AC546" s="18">
        <v>109.52</v>
      </c>
      <c r="AD546" s="18">
        <v>0</v>
      </c>
      <c r="AE546" s="18">
        <v>0</v>
      </c>
      <c r="AF546" s="18">
        <v>0</v>
      </c>
      <c r="AG546" s="18">
        <v>0</v>
      </c>
      <c r="AH546" s="18">
        <v>0</v>
      </c>
      <c r="AI546" s="18">
        <v>794</v>
      </c>
    </row>
    <row r="547" spans="1:35" x14ac:dyDescent="0.2">
      <c r="A547" s="13" t="s">
        <v>5058</v>
      </c>
      <c r="B547" s="13" t="s">
        <v>108</v>
      </c>
      <c r="C547" s="14" t="s">
        <v>43</v>
      </c>
      <c r="D547" s="13" t="s">
        <v>3431</v>
      </c>
      <c r="E547" s="13" t="s">
        <v>5059</v>
      </c>
      <c r="F547" s="13" t="s">
        <v>5060</v>
      </c>
      <c r="G547" s="13" t="s">
        <v>5061</v>
      </c>
      <c r="H547" s="13" t="s">
        <v>5062</v>
      </c>
      <c r="I547" s="13" t="str">
        <f t="shared" si="51"/>
        <v>10-2024</v>
      </c>
      <c r="J547" s="13" t="str">
        <f t="shared" si="52"/>
        <v>2024</v>
      </c>
      <c r="K547" s="227" t="s">
        <v>2474</v>
      </c>
      <c r="L547" s="13" t="s">
        <v>63</v>
      </c>
      <c r="M547" s="13" t="s">
        <v>115</v>
      </c>
      <c r="N547" s="13" t="s">
        <v>35</v>
      </c>
      <c r="O547" s="13" t="s">
        <v>36</v>
      </c>
      <c r="P547" s="13" t="s">
        <v>44</v>
      </c>
      <c r="Q547" s="19" t="s">
        <v>56</v>
      </c>
      <c r="R547" s="13" t="s">
        <v>45</v>
      </c>
      <c r="S547" s="13" t="s">
        <v>39</v>
      </c>
      <c r="T547" s="15">
        <v>1</v>
      </c>
      <c r="U547" s="228" t="s">
        <v>3785</v>
      </c>
      <c r="V547" s="13" t="s">
        <v>5333</v>
      </c>
      <c r="W547" s="16" t="s">
        <v>5334</v>
      </c>
      <c r="X547" s="17">
        <v>101.75</v>
      </c>
      <c r="Y547" s="18">
        <v>101.75</v>
      </c>
      <c r="Z547" s="18">
        <v>0</v>
      </c>
      <c r="AA547" s="18">
        <v>0</v>
      </c>
      <c r="AB547" s="18">
        <v>0</v>
      </c>
      <c r="AC547" s="18">
        <v>16.28</v>
      </c>
      <c r="AD547" s="18">
        <v>0</v>
      </c>
      <c r="AE547" s="18">
        <v>0</v>
      </c>
      <c r="AF547" s="18">
        <v>0</v>
      </c>
      <c r="AG547" s="18">
        <v>0</v>
      </c>
      <c r="AH547" s="18">
        <v>0</v>
      </c>
      <c r="AI547" s="18">
        <v>118.03</v>
      </c>
    </row>
    <row r="548" spans="1:35" x14ac:dyDescent="0.2">
      <c r="A548" s="13" t="s">
        <v>5063</v>
      </c>
      <c r="B548" s="13" t="s">
        <v>108</v>
      </c>
      <c r="C548" s="14" t="s">
        <v>43</v>
      </c>
      <c r="D548" s="13" t="s">
        <v>140</v>
      </c>
      <c r="E548" s="13" t="s">
        <v>5064</v>
      </c>
      <c r="F548" s="13" t="s">
        <v>5065</v>
      </c>
      <c r="G548" s="13" t="s">
        <v>5066</v>
      </c>
      <c r="H548" s="13" t="s">
        <v>5067</v>
      </c>
      <c r="I548" s="13" t="str">
        <f t="shared" si="51"/>
        <v>10-2024</v>
      </c>
      <c r="J548" s="13" t="str">
        <f t="shared" si="52"/>
        <v>2024</v>
      </c>
      <c r="K548" s="227" t="s">
        <v>2474</v>
      </c>
      <c r="L548" s="13" t="s">
        <v>63</v>
      </c>
      <c r="M548" s="13" t="s">
        <v>115</v>
      </c>
      <c r="N548" s="13" t="s">
        <v>35</v>
      </c>
      <c r="O548" s="13" t="s">
        <v>36</v>
      </c>
      <c r="P548" s="13" t="s">
        <v>44</v>
      </c>
      <c r="Q548" s="19" t="s">
        <v>56</v>
      </c>
      <c r="R548" s="13" t="s">
        <v>45</v>
      </c>
      <c r="S548" s="13" t="s">
        <v>39</v>
      </c>
      <c r="T548" s="15">
        <v>1</v>
      </c>
      <c r="U548" s="228" t="s">
        <v>3785</v>
      </c>
      <c r="V548" s="13" t="s">
        <v>5335</v>
      </c>
      <c r="W548" s="16" t="s">
        <v>5336</v>
      </c>
      <c r="X548" s="17">
        <v>314.55</v>
      </c>
      <c r="Y548" s="18">
        <v>314.55</v>
      </c>
      <c r="Z548" s="18">
        <v>0</v>
      </c>
      <c r="AA548" s="18">
        <v>0</v>
      </c>
      <c r="AB548" s="18">
        <v>0</v>
      </c>
      <c r="AC548" s="18">
        <v>50.33</v>
      </c>
      <c r="AD548" s="18">
        <v>0</v>
      </c>
      <c r="AE548" s="18">
        <v>0</v>
      </c>
      <c r="AF548" s="18">
        <v>0</v>
      </c>
      <c r="AG548" s="18">
        <v>0</v>
      </c>
      <c r="AH548" s="18">
        <v>0</v>
      </c>
      <c r="AI548" s="18">
        <v>364.88</v>
      </c>
    </row>
    <row r="549" spans="1:35" x14ac:dyDescent="0.2">
      <c r="A549" s="13" t="s">
        <v>5068</v>
      </c>
      <c r="B549" s="13" t="s">
        <v>108</v>
      </c>
      <c r="C549" s="14" t="s">
        <v>43</v>
      </c>
      <c r="D549" s="13" t="s">
        <v>140</v>
      </c>
      <c r="E549" s="13" t="s">
        <v>5069</v>
      </c>
      <c r="F549" s="13" t="s">
        <v>5070</v>
      </c>
      <c r="G549" s="13" t="s">
        <v>5071</v>
      </c>
      <c r="H549" s="13" t="s">
        <v>5072</v>
      </c>
      <c r="I549" s="13" t="str">
        <f t="shared" si="51"/>
        <v>10-2024</v>
      </c>
      <c r="J549" s="13" t="str">
        <f t="shared" si="52"/>
        <v>2024</v>
      </c>
      <c r="K549" s="227" t="s">
        <v>2474</v>
      </c>
      <c r="L549" s="13" t="s">
        <v>63</v>
      </c>
      <c r="M549" s="13" t="s">
        <v>115</v>
      </c>
      <c r="N549" s="13" t="s">
        <v>35</v>
      </c>
      <c r="O549" s="13" t="s">
        <v>36</v>
      </c>
      <c r="P549" s="13" t="s">
        <v>44</v>
      </c>
      <c r="Q549" s="19" t="s">
        <v>56</v>
      </c>
      <c r="R549" s="13" t="s">
        <v>45</v>
      </c>
      <c r="S549" s="13" t="s">
        <v>39</v>
      </c>
      <c r="T549" s="15">
        <v>1</v>
      </c>
      <c r="U549" s="228" t="s">
        <v>3785</v>
      </c>
      <c r="V549" s="13" t="s">
        <v>5337</v>
      </c>
      <c r="W549" s="16" t="s">
        <v>5338</v>
      </c>
      <c r="X549" s="17">
        <v>719.33</v>
      </c>
      <c r="Y549" s="18">
        <v>719.33</v>
      </c>
      <c r="Z549" s="18">
        <v>0</v>
      </c>
      <c r="AA549" s="18">
        <v>0</v>
      </c>
      <c r="AB549" s="18">
        <v>0</v>
      </c>
      <c r="AC549" s="18">
        <v>115.09</v>
      </c>
      <c r="AD549" s="18">
        <v>0</v>
      </c>
      <c r="AE549" s="18">
        <v>0</v>
      </c>
      <c r="AF549" s="18">
        <v>0</v>
      </c>
      <c r="AG549" s="18">
        <v>0</v>
      </c>
      <c r="AH549" s="18">
        <v>0</v>
      </c>
      <c r="AI549" s="18">
        <v>834.42000000000007</v>
      </c>
    </row>
    <row r="550" spans="1:35" x14ac:dyDescent="0.2">
      <c r="A550" s="13" t="s">
        <v>5073</v>
      </c>
      <c r="B550" s="13" t="s">
        <v>108</v>
      </c>
      <c r="C550" s="14" t="s">
        <v>43</v>
      </c>
      <c r="D550" s="13" t="s">
        <v>139</v>
      </c>
      <c r="E550" s="13" t="s">
        <v>5074</v>
      </c>
      <c r="F550" s="13" t="s">
        <v>5075</v>
      </c>
      <c r="G550" s="13" t="s">
        <v>5076</v>
      </c>
      <c r="H550" s="13" t="s">
        <v>5077</v>
      </c>
      <c r="I550" s="13" t="str">
        <f t="shared" si="51"/>
        <v>10-2024</v>
      </c>
      <c r="J550" s="13" t="str">
        <f t="shared" si="52"/>
        <v>2024</v>
      </c>
      <c r="K550" s="227" t="s">
        <v>2475</v>
      </c>
      <c r="L550" s="13" t="s">
        <v>63</v>
      </c>
      <c r="M550" s="13" t="s">
        <v>115</v>
      </c>
      <c r="N550" s="13" t="s">
        <v>35</v>
      </c>
      <c r="O550" s="13" t="s">
        <v>36</v>
      </c>
      <c r="P550" s="13" t="s">
        <v>44</v>
      </c>
      <c r="Q550" s="19" t="s">
        <v>46</v>
      </c>
      <c r="R550" s="13" t="s">
        <v>45</v>
      </c>
      <c r="S550" s="13" t="s">
        <v>39</v>
      </c>
      <c r="T550" s="15">
        <v>1</v>
      </c>
      <c r="U550" s="228" t="s">
        <v>3785</v>
      </c>
      <c r="V550" s="13" t="s">
        <v>5339</v>
      </c>
      <c r="W550" s="16" t="s">
        <v>5340</v>
      </c>
      <c r="X550" s="17">
        <v>160.34</v>
      </c>
      <c r="Y550" s="18">
        <v>160.34</v>
      </c>
      <c r="Z550" s="18">
        <v>0</v>
      </c>
      <c r="AA550" s="18">
        <v>0</v>
      </c>
      <c r="AB550" s="18">
        <v>0</v>
      </c>
      <c r="AC550" s="18">
        <v>25.66</v>
      </c>
      <c r="AD550" s="18">
        <v>0</v>
      </c>
      <c r="AE550" s="18">
        <v>0</v>
      </c>
      <c r="AF550" s="18">
        <v>0</v>
      </c>
      <c r="AG550" s="18">
        <v>0</v>
      </c>
      <c r="AH550" s="18">
        <v>0</v>
      </c>
      <c r="AI550" s="18">
        <v>186</v>
      </c>
    </row>
    <row r="551" spans="1:35" x14ac:dyDescent="0.2">
      <c r="A551" s="13" t="s">
        <v>5078</v>
      </c>
      <c r="B551" s="13" t="s">
        <v>108</v>
      </c>
      <c r="C551" s="14" t="s">
        <v>43</v>
      </c>
      <c r="D551" s="13" t="s">
        <v>126</v>
      </c>
      <c r="E551" s="13" t="s">
        <v>5079</v>
      </c>
      <c r="F551" s="13" t="s">
        <v>5080</v>
      </c>
      <c r="G551" s="13" t="s">
        <v>5081</v>
      </c>
      <c r="H551" s="13" t="s">
        <v>5082</v>
      </c>
      <c r="I551" s="13" t="str">
        <f t="shared" ref="I551:I581" si="53">MID(H551,6,2)&amp;"-"&amp;LEFT(H551,4)</f>
        <v>10-2024</v>
      </c>
      <c r="J551" s="13" t="str">
        <f t="shared" ref="J551:J581" si="54">LEFT(H551,4)</f>
        <v>2024</v>
      </c>
      <c r="K551" s="227" t="s">
        <v>2475</v>
      </c>
      <c r="L551" s="13" t="s">
        <v>63</v>
      </c>
      <c r="M551" s="13" t="s">
        <v>115</v>
      </c>
      <c r="N551" s="13" t="s">
        <v>35</v>
      </c>
      <c r="O551" s="13" t="s">
        <v>36</v>
      </c>
      <c r="P551" s="13" t="s">
        <v>44</v>
      </c>
      <c r="Q551" s="19" t="s">
        <v>58</v>
      </c>
      <c r="R551" s="13" t="s">
        <v>45</v>
      </c>
      <c r="S551" s="13" t="s">
        <v>39</v>
      </c>
      <c r="T551" s="15">
        <v>1</v>
      </c>
      <c r="U551" s="228" t="s">
        <v>3785</v>
      </c>
      <c r="V551" s="13" t="s">
        <v>5341</v>
      </c>
      <c r="W551" s="16" t="s">
        <v>5342</v>
      </c>
      <c r="X551" s="17">
        <v>947.41</v>
      </c>
      <c r="Y551" s="18">
        <v>947.41</v>
      </c>
      <c r="Z551" s="18">
        <v>0</v>
      </c>
      <c r="AA551" s="18">
        <v>0</v>
      </c>
      <c r="AB551" s="18">
        <v>0</v>
      </c>
      <c r="AC551" s="18">
        <v>151.59</v>
      </c>
      <c r="AD551" s="18">
        <v>0</v>
      </c>
      <c r="AE551" s="18">
        <v>0</v>
      </c>
      <c r="AF551" s="18">
        <v>0</v>
      </c>
      <c r="AG551" s="18">
        <v>0</v>
      </c>
      <c r="AH551" s="18">
        <v>0</v>
      </c>
      <c r="AI551" s="18">
        <v>1099</v>
      </c>
    </row>
    <row r="552" spans="1:35" x14ac:dyDescent="0.2">
      <c r="A552" s="13" t="s">
        <v>5083</v>
      </c>
      <c r="B552" s="13" t="s">
        <v>108</v>
      </c>
      <c r="C552" s="14" t="s">
        <v>43</v>
      </c>
      <c r="D552" s="13" t="s">
        <v>5084</v>
      </c>
      <c r="E552" s="13" t="s">
        <v>5085</v>
      </c>
      <c r="F552" s="13" t="s">
        <v>5086</v>
      </c>
      <c r="G552" s="13" t="s">
        <v>5087</v>
      </c>
      <c r="H552" s="13" t="s">
        <v>5088</v>
      </c>
      <c r="I552" s="13" t="str">
        <f t="shared" si="53"/>
        <v>10-2024</v>
      </c>
      <c r="J552" s="13" t="str">
        <f t="shared" si="54"/>
        <v>2024</v>
      </c>
      <c r="K552" s="227" t="s">
        <v>2474</v>
      </c>
      <c r="L552" s="13" t="s">
        <v>63</v>
      </c>
      <c r="M552" s="13" t="s">
        <v>115</v>
      </c>
      <c r="N552" s="13" t="s">
        <v>35</v>
      </c>
      <c r="O552" s="13" t="s">
        <v>36</v>
      </c>
      <c r="P552" s="13" t="s">
        <v>44</v>
      </c>
      <c r="Q552" s="19" t="s">
        <v>56</v>
      </c>
      <c r="R552" s="13" t="s">
        <v>45</v>
      </c>
      <c r="S552" s="13" t="s">
        <v>39</v>
      </c>
      <c r="T552" s="15">
        <v>1</v>
      </c>
      <c r="U552" s="228" t="s">
        <v>3785</v>
      </c>
      <c r="V552" s="13" t="s">
        <v>5343</v>
      </c>
      <c r="W552" s="16" t="s">
        <v>5344</v>
      </c>
      <c r="X552" s="17">
        <v>522.86</v>
      </c>
      <c r="Y552" s="18">
        <v>325.86</v>
      </c>
      <c r="Z552" s="18">
        <v>0</v>
      </c>
      <c r="AA552" s="18">
        <v>0</v>
      </c>
      <c r="AB552" s="74">
        <v>157</v>
      </c>
      <c r="AC552" s="18">
        <v>52.14</v>
      </c>
      <c r="AD552" s="18">
        <v>0</v>
      </c>
      <c r="AE552" s="18">
        <v>0</v>
      </c>
      <c r="AF552" s="18">
        <v>0</v>
      </c>
      <c r="AG552" s="18">
        <v>0</v>
      </c>
      <c r="AH552" s="18">
        <v>0</v>
      </c>
      <c r="AI552" s="18">
        <v>535</v>
      </c>
    </row>
    <row r="553" spans="1:35" x14ac:dyDescent="0.2">
      <c r="A553" s="13" t="s">
        <v>5089</v>
      </c>
      <c r="B553" s="13" t="s">
        <v>108</v>
      </c>
      <c r="C553" s="14" t="s">
        <v>43</v>
      </c>
      <c r="D553" s="13" t="s">
        <v>4051</v>
      </c>
      <c r="E553" s="13" t="s">
        <v>5090</v>
      </c>
      <c r="F553" s="13" t="s">
        <v>5091</v>
      </c>
      <c r="G553" s="13" t="s">
        <v>5092</v>
      </c>
      <c r="H553" s="13" t="s">
        <v>5093</v>
      </c>
      <c r="I553" s="13" t="str">
        <f t="shared" si="53"/>
        <v>10-2024</v>
      </c>
      <c r="J553" s="13" t="str">
        <f t="shared" si="54"/>
        <v>2024</v>
      </c>
      <c r="K553" s="227" t="s">
        <v>2474</v>
      </c>
      <c r="L553" s="13" t="s">
        <v>4220</v>
      </c>
      <c r="M553" s="13" t="s">
        <v>4221</v>
      </c>
      <c r="N553" s="13" t="s">
        <v>35</v>
      </c>
      <c r="O553" s="13" t="s">
        <v>36</v>
      </c>
      <c r="P553" s="13" t="s">
        <v>44</v>
      </c>
      <c r="Q553" s="19" t="s">
        <v>56</v>
      </c>
      <c r="R553" s="13" t="s">
        <v>45</v>
      </c>
      <c r="S553" s="13" t="s">
        <v>39</v>
      </c>
      <c r="T553" s="15">
        <v>1</v>
      </c>
      <c r="U553" s="228" t="s">
        <v>3785</v>
      </c>
      <c r="V553" s="13" t="s">
        <v>5345</v>
      </c>
      <c r="W553" s="16" t="s">
        <v>5346</v>
      </c>
      <c r="X553" s="17">
        <v>85.34</v>
      </c>
      <c r="Y553" s="18">
        <v>85.34</v>
      </c>
      <c r="Z553" s="18">
        <v>0</v>
      </c>
      <c r="AA553" s="18">
        <v>0</v>
      </c>
      <c r="AB553" s="18">
        <v>0</v>
      </c>
      <c r="AC553" s="18">
        <v>13.66</v>
      </c>
      <c r="AD553" s="18">
        <v>0</v>
      </c>
      <c r="AE553" s="18">
        <v>0</v>
      </c>
      <c r="AF553" s="18">
        <v>0</v>
      </c>
      <c r="AG553" s="18">
        <v>0</v>
      </c>
      <c r="AH553" s="18">
        <v>0</v>
      </c>
      <c r="AI553" s="18">
        <v>99</v>
      </c>
    </row>
    <row r="554" spans="1:35" x14ac:dyDescent="0.2">
      <c r="A554" s="13" t="s">
        <v>5094</v>
      </c>
      <c r="B554" s="13" t="s">
        <v>108</v>
      </c>
      <c r="C554" s="14" t="s">
        <v>43</v>
      </c>
      <c r="D554" s="13" t="s">
        <v>141</v>
      </c>
      <c r="E554" s="13" t="s">
        <v>5095</v>
      </c>
      <c r="F554" s="13" t="s">
        <v>5096</v>
      </c>
      <c r="G554" s="13" t="s">
        <v>5097</v>
      </c>
      <c r="H554" s="13" t="s">
        <v>5098</v>
      </c>
      <c r="I554" s="13" t="str">
        <f t="shared" si="53"/>
        <v>10-2024</v>
      </c>
      <c r="J554" s="13" t="str">
        <f t="shared" si="54"/>
        <v>2024</v>
      </c>
      <c r="K554" s="227" t="s">
        <v>2474</v>
      </c>
      <c r="L554" s="13" t="s">
        <v>69</v>
      </c>
      <c r="M554" s="13" t="s">
        <v>111</v>
      </c>
      <c r="N554" s="13" t="s">
        <v>35</v>
      </c>
      <c r="O554" s="13" t="s">
        <v>36</v>
      </c>
      <c r="P554" s="13" t="s">
        <v>44</v>
      </c>
      <c r="Q554" s="19" t="s">
        <v>114</v>
      </c>
      <c r="R554" s="13" t="s">
        <v>45</v>
      </c>
      <c r="S554" s="13" t="s">
        <v>39</v>
      </c>
      <c r="T554" s="15">
        <v>1</v>
      </c>
      <c r="U554" s="228" t="s">
        <v>3785</v>
      </c>
      <c r="V554" s="75" t="s">
        <v>70</v>
      </c>
      <c r="W554" s="16" t="s">
        <v>4152</v>
      </c>
      <c r="X554" s="17">
        <v>238.79</v>
      </c>
      <c r="Y554" s="18">
        <v>238.79</v>
      </c>
      <c r="Z554" s="18">
        <v>0</v>
      </c>
      <c r="AA554" s="18">
        <v>0</v>
      </c>
      <c r="AB554" s="18">
        <v>0</v>
      </c>
      <c r="AC554" s="18">
        <v>38.21</v>
      </c>
      <c r="AD554" s="18">
        <v>0</v>
      </c>
      <c r="AE554" s="18">
        <v>0</v>
      </c>
      <c r="AF554" s="18">
        <v>0</v>
      </c>
      <c r="AG554" s="18">
        <v>0</v>
      </c>
      <c r="AH554" s="18">
        <v>0</v>
      </c>
      <c r="AI554" s="18">
        <v>277</v>
      </c>
    </row>
    <row r="555" spans="1:35" x14ac:dyDescent="0.2">
      <c r="A555" s="13" t="s">
        <v>5099</v>
      </c>
      <c r="B555" s="13" t="s">
        <v>108</v>
      </c>
      <c r="C555" s="14" t="s">
        <v>43</v>
      </c>
      <c r="D555" s="13" t="s">
        <v>5100</v>
      </c>
      <c r="E555" s="13" t="s">
        <v>5101</v>
      </c>
      <c r="F555" s="13" t="s">
        <v>5102</v>
      </c>
      <c r="G555" s="13" t="s">
        <v>5103</v>
      </c>
      <c r="H555" s="13" t="s">
        <v>5104</v>
      </c>
      <c r="I555" s="13" t="str">
        <f t="shared" si="53"/>
        <v>10-2024</v>
      </c>
      <c r="J555" s="13" t="str">
        <f t="shared" si="54"/>
        <v>2024</v>
      </c>
      <c r="K555" s="227" t="s">
        <v>2474</v>
      </c>
      <c r="L555" s="13" t="s">
        <v>5267</v>
      </c>
      <c r="M555" s="13" t="s">
        <v>5268</v>
      </c>
      <c r="N555" s="13" t="s">
        <v>35</v>
      </c>
      <c r="O555" s="13" t="s">
        <v>36</v>
      </c>
      <c r="P555" s="13" t="s">
        <v>44</v>
      </c>
      <c r="Q555" s="19" t="s">
        <v>56</v>
      </c>
      <c r="R555" s="13" t="s">
        <v>45</v>
      </c>
      <c r="S555" s="13" t="s">
        <v>39</v>
      </c>
      <c r="T555" s="15">
        <v>1</v>
      </c>
      <c r="U555" s="228" t="s">
        <v>3785</v>
      </c>
      <c r="V555" s="13" t="s">
        <v>5347</v>
      </c>
      <c r="W555" s="16" t="s">
        <v>98</v>
      </c>
      <c r="X555" s="17">
        <v>473.28</v>
      </c>
      <c r="Y555" s="18">
        <v>473.28</v>
      </c>
      <c r="Z555" s="18">
        <v>0</v>
      </c>
      <c r="AA555" s="18">
        <v>0</v>
      </c>
      <c r="AB555" s="18">
        <v>0</v>
      </c>
      <c r="AC555" s="18">
        <v>75.72</v>
      </c>
      <c r="AD555" s="18">
        <v>0</v>
      </c>
      <c r="AE555" s="18">
        <v>0</v>
      </c>
      <c r="AF555" s="18">
        <v>0</v>
      </c>
      <c r="AG555" s="18">
        <v>0</v>
      </c>
      <c r="AH555" s="18">
        <v>0</v>
      </c>
      <c r="AI555" s="18">
        <v>549</v>
      </c>
    </row>
    <row r="556" spans="1:35" x14ac:dyDescent="0.2">
      <c r="A556" s="13" t="s">
        <v>5105</v>
      </c>
      <c r="B556" s="13" t="s">
        <v>108</v>
      </c>
      <c r="C556" s="14" t="s">
        <v>43</v>
      </c>
      <c r="D556" s="13" t="s">
        <v>5106</v>
      </c>
      <c r="E556" s="13" t="s">
        <v>5107</v>
      </c>
      <c r="F556" s="13" t="s">
        <v>5108</v>
      </c>
      <c r="G556" s="13" t="s">
        <v>5109</v>
      </c>
      <c r="H556" s="13" t="s">
        <v>5110</v>
      </c>
      <c r="I556" s="13" t="str">
        <f t="shared" si="53"/>
        <v>10-2024</v>
      </c>
      <c r="J556" s="13" t="str">
        <f t="shared" si="54"/>
        <v>2024</v>
      </c>
      <c r="K556" s="227" t="s">
        <v>2475</v>
      </c>
      <c r="L556" s="13" t="s">
        <v>2042</v>
      </c>
      <c r="M556" s="13" t="s">
        <v>2043</v>
      </c>
      <c r="N556" s="13" t="s">
        <v>35</v>
      </c>
      <c r="O556" s="13" t="s">
        <v>36</v>
      </c>
      <c r="P556" s="13" t="s">
        <v>44</v>
      </c>
      <c r="Q556" s="19" t="s">
        <v>58</v>
      </c>
      <c r="R556" s="13" t="s">
        <v>45</v>
      </c>
      <c r="S556" s="13" t="s">
        <v>39</v>
      </c>
      <c r="T556" s="15">
        <v>1</v>
      </c>
      <c r="U556" s="228" t="s">
        <v>3785</v>
      </c>
      <c r="V556" s="13" t="s">
        <v>5348</v>
      </c>
      <c r="W556" s="16" t="s">
        <v>5349</v>
      </c>
      <c r="X556" s="17">
        <v>297.92</v>
      </c>
      <c r="Y556" s="74">
        <v>165.51</v>
      </c>
      <c r="Z556" s="74">
        <v>132.41</v>
      </c>
      <c r="AA556" s="18">
        <v>0</v>
      </c>
      <c r="AB556" s="18">
        <v>0</v>
      </c>
      <c r="AC556" s="18">
        <v>37.07</v>
      </c>
      <c r="AD556" s="18">
        <v>0</v>
      </c>
      <c r="AE556" s="18">
        <v>0</v>
      </c>
      <c r="AF556" s="18">
        <v>0</v>
      </c>
      <c r="AG556" s="18">
        <v>0</v>
      </c>
      <c r="AH556" s="18">
        <v>0</v>
      </c>
      <c r="AI556" s="18">
        <v>334.99</v>
      </c>
    </row>
    <row r="557" spans="1:35" x14ac:dyDescent="0.2">
      <c r="A557" s="13" t="s">
        <v>5111</v>
      </c>
      <c r="B557" s="13" t="s">
        <v>108</v>
      </c>
      <c r="C557" s="14" t="s">
        <v>43</v>
      </c>
      <c r="D557" s="13" t="s">
        <v>5106</v>
      </c>
      <c r="E557" s="13" t="s">
        <v>5112</v>
      </c>
      <c r="F557" s="13" t="s">
        <v>5113</v>
      </c>
      <c r="G557" s="13" t="s">
        <v>5114</v>
      </c>
      <c r="H557" s="13" t="s">
        <v>5115</v>
      </c>
      <c r="I557" s="13" t="str">
        <f t="shared" si="53"/>
        <v>10-2024</v>
      </c>
      <c r="J557" s="13" t="str">
        <f t="shared" si="54"/>
        <v>2024</v>
      </c>
      <c r="K557" s="227" t="s">
        <v>2475</v>
      </c>
      <c r="L557" s="13" t="s">
        <v>2042</v>
      </c>
      <c r="M557" s="13" t="s">
        <v>2043</v>
      </c>
      <c r="N557" s="13" t="s">
        <v>35</v>
      </c>
      <c r="O557" s="13" t="s">
        <v>36</v>
      </c>
      <c r="P557" s="13" t="s">
        <v>44</v>
      </c>
      <c r="Q557" s="19" t="s">
        <v>46</v>
      </c>
      <c r="R557" s="13" t="s">
        <v>45</v>
      </c>
      <c r="S557" s="13" t="s">
        <v>39</v>
      </c>
      <c r="T557" s="15">
        <v>1</v>
      </c>
      <c r="U557" s="228" t="s">
        <v>3785</v>
      </c>
      <c r="V557" s="13" t="s">
        <v>5350</v>
      </c>
      <c r="W557" s="16" t="s">
        <v>5351</v>
      </c>
      <c r="X557" s="17">
        <v>47.41</v>
      </c>
      <c r="Y557" s="18">
        <v>47.41</v>
      </c>
      <c r="Z557" s="18">
        <v>0</v>
      </c>
      <c r="AA557" s="18">
        <v>0</v>
      </c>
      <c r="AB557" s="18">
        <v>0</v>
      </c>
      <c r="AC557" s="18">
        <v>7.59</v>
      </c>
      <c r="AD557" s="18">
        <v>0</v>
      </c>
      <c r="AE557" s="18">
        <v>0</v>
      </c>
      <c r="AF557" s="18">
        <v>0</v>
      </c>
      <c r="AG557" s="18">
        <v>0</v>
      </c>
      <c r="AH557" s="18">
        <v>0</v>
      </c>
      <c r="AI557" s="18">
        <v>55</v>
      </c>
    </row>
    <row r="558" spans="1:35" x14ac:dyDescent="0.2">
      <c r="A558" s="13" t="s">
        <v>5116</v>
      </c>
      <c r="B558" s="13" t="s">
        <v>108</v>
      </c>
      <c r="C558" s="14" t="s">
        <v>43</v>
      </c>
      <c r="D558" s="13" t="s">
        <v>88</v>
      </c>
      <c r="E558" s="13" t="s">
        <v>5117</v>
      </c>
      <c r="F558" s="13" t="s">
        <v>5118</v>
      </c>
      <c r="G558" s="13" t="s">
        <v>5119</v>
      </c>
      <c r="H558" s="13" t="s">
        <v>5120</v>
      </c>
      <c r="I558" s="13" t="str">
        <f t="shared" si="53"/>
        <v>10-2024</v>
      </c>
      <c r="J558" s="13" t="str">
        <f t="shared" si="54"/>
        <v>2024</v>
      </c>
      <c r="K558" s="227" t="s">
        <v>2474</v>
      </c>
      <c r="L558" s="13" t="s">
        <v>89</v>
      </c>
      <c r="M558" s="13" t="s">
        <v>119</v>
      </c>
      <c r="N558" s="13" t="s">
        <v>35</v>
      </c>
      <c r="O558" s="13" t="s">
        <v>36</v>
      </c>
      <c r="P558" s="13" t="s">
        <v>44</v>
      </c>
      <c r="Q558" s="19" t="s">
        <v>56</v>
      </c>
      <c r="R558" s="13" t="s">
        <v>45</v>
      </c>
      <c r="S558" s="13" t="s">
        <v>39</v>
      </c>
      <c r="T558" s="15">
        <v>1</v>
      </c>
      <c r="U558" s="228" t="s">
        <v>3785</v>
      </c>
      <c r="V558" s="13" t="s">
        <v>87</v>
      </c>
      <c r="W558" s="16" t="s">
        <v>5352</v>
      </c>
      <c r="X558" s="17">
        <v>872.42</v>
      </c>
      <c r="Y558" s="18">
        <v>807.76</v>
      </c>
      <c r="Z558" s="18">
        <v>0</v>
      </c>
      <c r="AA558" s="18">
        <v>0</v>
      </c>
      <c r="AB558" s="18">
        <v>0</v>
      </c>
      <c r="AC558" s="18">
        <v>129.24</v>
      </c>
      <c r="AD558" s="18">
        <v>0</v>
      </c>
      <c r="AE558" s="18">
        <v>0</v>
      </c>
      <c r="AF558" s="18">
        <v>0</v>
      </c>
      <c r="AG558" s="18">
        <v>0</v>
      </c>
      <c r="AH558" s="18">
        <v>0</v>
      </c>
      <c r="AI558" s="18">
        <v>937</v>
      </c>
    </row>
    <row r="559" spans="1:35" x14ac:dyDescent="0.2">
      <c r="A559" s="13" t="s">
        <v>5121</v>
      </c>
      <c r="B559" s="13" t="s">
        <v>108</v>
      </c>
      <c r="C559" s="14" t="s">
        <v>43</v>
      </c>
      <c r="D559" s="13" t="s">
        <v>5122</v>
      </c>
      <c r="E559" s="13" t="s">
        <v>5123</v>
      </c>
      <c r="F559" s="13" t="s">
        <v>5124</v>
      </c>
      <c r="G559" s="13" t="s">
        <v>5125</v>
      </c>
      <c r="H559" s="13" t="s">
        <v>5126</v>
      </c>
      <c r="I559" s="13" t="str">
        <f t="shared" si="53"/>
        <v>10-2024</v>
      </c>
      <c r="J559" s="13" t="str">
        <f t="shared" si="54"/>
        <v>2024</v>
      </c>
      <c r="K559" s="227" t="s">
        <v>2475</v>
      </c>
      <c r="L559" s="13" t="s">
        <v>5269</v>
      </c>
      <c r="M559" s="13" t="s">
        <v>5270</v>
      </c>
      <c r="N559" s="13" t="s">
        <v>35</v>
      </c>
      <c r="O559" s="13" t="s">
        <v>36</v>
      </c>
      <c r="P559" s="13" t="s">
        <v>51</v>
      </c>
      <c r="Q559" s="19" t="s">
        <v>52</v>
      </c>
      <c r="R559" s="13" t="s">
        <v>45</v>
      </c>
      <c r="S559" s="13" t="s">
        <v>39</v>
      </c>
      <c r="T559" s="15">
        <v>1</v>
      </c>
      <c r="U559" s="228" t="s">
        <v>3785</v>
      </c>
      <c r="V559" s="13" t="s">
        <v>5353</v>
      </c>
      <c r="W559" s="16" t="s">
        <v>5354</v>
      </c>
      <c r="X559" s="17">
        <v>1209.05</v>
      </c>
      <c r="Y559" s="18">
        <v>1209.05</v>
      </c>
      <c r="Z559" s="18">
        <v>0</v>
      </c>
      <c r="AA559" s="18">
        <v>0</v>
      </c>
      <c r="AB559" s="18">
        <v>0</v>
      </c>
      <c r="AC559" s="18">
        <v>193.45</v>
      </c>
      <c r="AD559" s="18">
        <v>0</v>
      </c>
      <c r="AE559" s="18">
        <v>0</v>
      </c>
      <c r="AF559" s="18">
        <v>0</v>
      </c>
      <c r="AG559" s="18">
        <v>0</v>
      </c>
      <c r="AH559" s="18">
        <v>0</v>
      </c>
      <c r="AI559" s="18">
        <v>1402.5</v>
      </c>
    </row>
    <row r="560" spans="1:35" x14ac:dyDescent="0.2">
      <c r="A560" s="13" t="s">
        <v>5127</v>
      </c>
      <c r="B560" s="13" t="s">
        <v>108</v>
      </c>
      <c r="C560" s="14" t="s">
        <v>43</v>
      </c>
      <c r="D560" s="13" t="s">
        <v>5128</v>
      </c>
      <c r="E560" s="13" t="s">
        <v>5129</v>
      </c>
      <c r="F560" s="13" t="s">
        <v>5130</v>
      </c>
      <c r="G560" s="13" t="s">
        <v>5131</v>
      </c>
      <c r="H560" s="13" t="s">
        <v>5132</v>
      </c>
      <c r="I560" s="13" t="str">
        <f t="shared" si="53"/>
        <v>10-2024</v>
      </c>
      <c r="J560" s="13" t="str">
        <f t="shared" si="54"/>
        <v>2024</v>
      </c>
      <c r="K560" s="227" t="s">
        <v>2475</v>
      </c>
      <c r="L560" s="13" t="s">
        <v>5271</v>
      </c>
      <c r="M560" s="13" t="s">
        <v>5272</v>
      </c>
      <c r="N560" s="13" t="s">
        <v>35</v>
      </c>
      <c r="O560" s="13" t="s">
        <v>36</v>
      </c>
      <c r="P560" s="13" t="s">
        <v>44</v>
      </c>
      <c r="Q560" s="19" t="s">
        <v>58</v>
      </c>
      <c r="R560" s="13" t="s">
        <v>45</v>
      </c>
      <c r="S560" s="13" t="s">
        <v>39</v>
      </c>
      <c r="T560" s="15">
        <v>1</v>
      </c>
      <c r="U560" s="228" t="s">
        <v>3784</v>
      </c>
      <c r="V560" s="13" t="s">
        <v>1475</v>
      </c>
      <c r="W560" s="16" t="s">
        <v>3669</v>
      </c>
      <c r="X560" s="17">
        <v>346.12</v>
      </c>
      <c r="Y560" s="18">
        <v>336.75</v>
      </c>
      <c r="Z560" s="18">
        <v>0</v>
      </c>
      <c r="AA560" s="18">
        <v>0</v>
      </c>
      <c r="AB560" s="18">
        <v>0</v>
      </c>
      <c r="AC560" s="18">
        <v>53.88</v>
      </c>
      <c r="AD560" s="74">
        <v>9.3699999999999992</v>
      </c>
      <c r="AE560" s="18">
        <v>0</v>
      </c>
      <c r="AF560" s="18">
        <v>0</v>
      </c>
      <c r="AG560" s="18">
        <v>0</v>
      </c>
      <c r="AH560" s="18">
        <v>0</v>
      </c>
      <c r="AI560" s="18">
        <v>400</v>
      </c>
    </row>
    <row r="561" spans="1:35" x14ac:dyDescent="0.2">
      <c r="A561" s="13" t="s">
        <v>5133</v>
      </c>
      <c r="B561" s="13" t="s">
        <v>108</v>
      </c>
      <c r="C561" s="14" t="s">
        <v>43</v>
      </c>
      <c r="D561" s="13" t="s">
        <v>4106</v>
      </c>
      <c r="E561" s="13" t="s">
        <v>5134</v>
      </c>
      <c r="F561" s="13" t="s">
        <v>5135</v>
      </c>
      <c r="G561" s="13" t="s">
        <v>5136</v>
      </c>
      <c r="H561" s="13" t="s">
        <v>5137</v>
      </c>
      <c r="I561" s="13" t="str">
        <f t="shared" si="53"/>
        <v>10-2024</v>
      </c>
      <c r="J561" s="13" t="str">
        <f t="shared" si="54"/>
        <v>2024</v>
      </c>
      <c r="K561" s="227" t="s">
        <v>2475</v>
      </c>
      <c r="L561" s="13" t="s">
        <v>4238</v>
      </c>
      <c r="M561" s="13" t="s">
        <v>4239</v>
      </c>
      <c r="N561" s="13" t="s">
        <v>35</v>
      </c>
      <c r="O561" s="13" t="s">
        <v>36</v>
      </c>
      <c r="P561" s="13" t="s">
        <v>44</v>
      </c>
      <c r="Q561" s="19" t="s">
        <v>58</v>
      </c>
      <c r="R561" s="13" t="s">
        <v>45</v>
      </c>
      <c r="S561" s="13" t="s">
        <v>39</v>
      </c>
      <c r="T561" s="15">
        <v>1</v>
      </c>
      <c r="U561" s="228" t="s">
        <v>3784</v>
      </c>
      <c r="V561" s="13" t="s">
        <v>5355</v>
      </c>
      <c r="W561" s="16" t="s">
        <v>5356</v>
      </c>
      <c r="X561" s="17">
        <v>726.31</v>
      </c>
      <c r="Y561" s="18">
        <v>706.32</v>
      </c>
      <c r="Z561" s="18">
        <v>0</v>
      </c>
      <c r="AA561" s="18">
        <v>0</v>
      </c>
      <c r="AB561" s="18">
        <v>0</v>
      </c>
      <c r="AC561" s="18">
        <v>113.01</v>
      </c>
      <c r="AD561" s="74">
        <v>19.989999999999998</v>
      </c>
      <c r="AE561" s="18">
        <v>0</v>
      </c>
      <c r="AF561" s="18">
        <v>0</v>
      </c>
      <c r="AG561" s="18">
        <v>0</v>
      </c>
      <c r="AH561" s="18">
        <v>0</v>
      </c>
      <c r="AI561" s="18">
        <v>839.31999999999994</v>
      </c>
    </row>
    <row r="562" spans="1:35" x14ac:dyDescent="0.2">
      <c r="A562" s="13" t="s">
        <v>5138</v>
      </c>
      <c r="B562" s="13" t="s">
        <v>108</v>
      </c>
      <c r="C562" s="14" t="s">
        <v>43</v>
      </c>
      <c r="D562" s="13" t="s">
        <v>5139</v>
      </c>
      <c r="E562" s="13" t="s">
        <v>5140</v>
      </c>
      <c r="F562" s="13" t="s">
        <v>5141</v>
      </c>
      <c r="G562" s="13" t="s">
        <v>5142</v>
      </c>
      <c r="H562" s="13" t="s">
        <v>5143</v>
      </c>
      <c r="I562" s="13" t="str">
        <f t="shared" si="53"/>
        <v>10-2024</v>
      </c>
      <c r="J562" s="13" t="str">
        <f t="shared" si="54"/>
        <v>2024</v>
      </c>
      <c r="K562" s="227" t="s">
        <v>2475</v>
      </c>
      <c r="L562" s="13" t="s">
        <v>5273</v>
      </c>
      <c r="M562" s="13" t="s">
        <v>5274</v>
      </c>
      <c r="N562" s="13" t="s">
        <v>35</v>
      </c>
      <c r="O562" s="13" t="s">
        <v>36</v>
      </c>
      <c r="P562" s="13" t="s">
        <v>44</v>
      </c>
      <c r="Q562" s="19" t="s">
        <v>46</v>
      </c>
      <c r="R562" s="13" t="s">
        <v>45</v>
      </c>
      <c r="S562" s="13" t="s">
        <v>39</v>
      </c>
      <c r="T562" s="15">
        <v>1</v>
      </c>
      <c r="U562" s="228" t="s">
        <v>3784</v>
      </c>
      <c r="V562" s="13" t="s">
        <v>693</v>
      </c>
      <c r="W562" s="16" t="s">
        <v>5357</v>
      </c>
      <c r="X562" s="17">
        <v>650.91</v>
      </c>
      <c r="Y562" s="18">
        <v>632.94000000000005</v>
      </c>
      <c r="Z562" s="18">
        <v>0</v>
      </c>
      <c r="AA562" s="18">
        <v>0</v>
      </c>
      <c r="AB562" s="18">
        <v>0</v>
      </c>
      <c r="AC562" s="18">
        <v>101.27</v>
      </c>
      <c r="AD562" s="74">
        <v>17.97</v>
      </c>
      <c r="AE562" s="18">
        <v>0</v>
      </c>
      <c r="AF562" s="18">
        <v>0</v>
      </c>
      <c r="AG562" s="18">
        <v>0</v>
      </c>
      <c r="AH562" s="18">
        <v>0</v>
      </c>
      <c r="AI562" s="18">
        <v>752.18</v>
      </c>
    </row>
    <row r="563" spans="1:35" x14ac:dyDescent="0.2">
      <c r="A563" s="13" t="s">
        <v>5144</v>
      </c>
      <c r="B563" s="13" t="s">
        <v>108</v>
      </c>
      <c r="C563" s="14" t="s">
        <v>43</v>
      </c>
      <c r="D563" s="13" t="s">
        <v>686</v>
      </c>
      <c r="E563" s="13" t="s">
        <v>5145</v>
      </c>
      <c r="F563" s="13" t="s">
        <v>5146</v>
      </c>
      <c r="G563" s="13" t="s">
        <v>5147</v>
      </c>
      <c r="H563" s="13" t="s">
        <v>5148</v>
      </c>
      <c r="I563" s="13" t="str">
        <f t="shared" si="53"/>
        <v>10-2024</v>
      </c>
      <c r="J563" s="13" t="str">
        <f t="shared" si="54"/>
        <v>2024</v>
      </c>
      <c r="K563" s="227" t="s">
        <v>2475</v>
      </c>
      <c r="L563" s="13" t="s">
        <v>5275</v>
      </c>
      <c r="M563" s="13" t="s">
        <v>5276</v>
      </c>
      <c r="N563" s="13" t="s">
        <v>35</v>
      </c>
      <c r="O563" s="13" t="s">
        <v>36</v>
      </c>
      <c r="P563" s="13" t="s">
        <v>44</v>
      </c>
      <c r="Q563" s="19" t="s">
        <v>46</v>
      </c>
      <c r="R563" s="13" t="s">
        <v>45</v>
      </c>
      <c r="S563" s="13" t="s">
        <v>39</v>
      </c>
      <c r="T563" s="15">
        <v>1</v>
      </c>
      <c r="U563" s="228" t="s">
        <v>3784</v>
      </c>
      <c r="V563" s="13" t="s">
        <v>693</v>
      </c>
      <c r="W563" s="16" t="s">
        <v>5358</v>
      </c>
      <c r="X563" s="17">
        <v>211.54</v>
      </c>
      <c r="Y563" s="18">
        <v>205.5</v>
      </c>
      <c r="Z563" s="18">
        <v>0</v>
      </c>
      <c r="AA563" s="18">
        <v>0</v>
      </c>
      <c r="AB563" s="18">
        <v>0</v>
      </c>
      <c r="AC563" s="18">
        <v>32.880000000000003</v>
      </c>
      <c r="AD563" s="74">
        <v>6.04</v>
      </c>
      <c r="AE563" s="18">
        <v>0</v>
      </c>
      <c r="AF563" s="18">
        <v>0</v>
      </c>
      <c r="AG563" s="18">
        <v>0</v>
      </c>
      <c r="AH563" s="18">
        <v>0</v>
      </c>
      <c r="AI563" s="18">
        <v>244.42</v>
      </c>
    </row>
    <row r="564" spans="1:35" x14ac:dyDescent="0.2">
      <c r="A564" s="13" t="s">
        <v>5149</v>
      </c>
      <c r="B564" s="13" t="s">
        <v>108</v>
      </c>
      <c r="C564" s="14" t="s">
        <v>43</v>
      </c>
      <c r="D564" s="13" t="s">
        <v>34</v>
      </c>
      <c r="E564" s="13" t="s">
        <v>34</v>
      </c>
      <c r="F564" s="13" t="s">
        <v>5150</v>
      </c>
      <c r="G564" s="13" t="s">
        <v>5151</v>
      </c>
      <c r="H564" s="13" t="s">
        <v>5152</v>
      </c>
      <c r="I564" s="13" t="str">
        <f t="shared" si="53"/>
        <v>10-2024</v>
      </c>
      <c r="J564" s="13" t="str">
        <f t="shared" si="54"/>
        <v>2024</v>
      </c>
      <c r="K564" s="227" t="s">
        <v>2475</v>
      </c>
      <c r="L564" s="13" t="s">
        <v>5277</v>
      </c>
      <c r="M564" s="13" t="s">
        <v>5278</v>
      </c>
      <c r="N564" s="13" t="s">
        <v>35</v>
      </c>
      <c r="O564" s="13" t="s">
        <v>36</v>
      </c>
      <c r="P564" s="13" t="s">
        <v>44</v>
      </c>
      <c r="Q564" s="19" t="s">
        <v>58</v>
      </c>
      <c r="R564" s="13" t="s">
        <v>45</v>
      </c>
      <c r="S564" s="13" t="s">
        <v>39</v>
      </c>
      <c r="T564" s="15">
        <v>1</v>
      </c>
      <c r="U564" s="228" t="s">
        <v>3784</v>
      </c>
      <c r="V564" s="13" t="s">
        <v>5359</v>
      </c>
      <c r="W564" s="16" t="s">
        <v>5360</v>
      </c>
      <c r="X564" s="17">
        <v>208</v>
      </c>
      <c r="Y564" s="18">
        <v>208</v>
      </c>
      <c r="Z564" s="18">
        <v>0</v>
      </c>
      <c r="AA564" s="18">
        <v>0</v>
      </c>
      <c r="AB564" s="18">
        <v>0</v>
      </c>
      <c r="AC564" s="18">
        <v>33.28</v>
      </c>
      <c r="AD564" s="18">
        <v>0</v>
      </c>
      <c r="AE564" s="18">
        <v>0</v>
      </c>
      <c r="AF564" s="18">
        <v>0</v>
      </c>
      <c r="AG564" s="18">
        <v>0</v>
      </c>
      <c r="AH564" s="18">
        <v>0</v>
      </c>
      <c r="AI564" s="18">
        <v>241.28</v>
      </c>
    </row>
    <row r="565" spans="1:35" x14ac:dyDescent="0.2">
      <c r="A565" s="13" t="s">
        <v>5153</v>
      </c>
      <c r="B565" s="13" t="s">
        <v>108</v>
      </c>
      <c r="C565" s="14" t="s">
        <v>43</v>
      </c>
      <c r="D565" s="13" t="s">
        <v>34</v>
      </c>
      <c r="E565" s="13" t="s">
        <v>34</v>
      </c>
      <c r="F565" s="13" t="s">
        <v>5154</v>
      </c>
      <c r="G565" s="13" t="s">
        <v>5155</v>
      </c>
      <c r="H565" s="13" t="s">
        <v>5156</v>
      </c>
      <c r="I565" s="13" t="str">
        <f t="shared" si="53"/>
        <v>10-2024</v>
      </c>
      <c r="J565" s="13" t="str">
        <f t="shared" si="54"/>
        <v>2024</v>
      </c>
      <c r="K565" s="227" t="s">
        <v>2475</v>
      </c>
      <c r="L565" s="13" t="s">
        <v>5279</v>
      </c>
      <c r="M565" s="13" t="s">
        <v>5280</v>
      </c>
      <c r="N565" s="13" t="s">
        <v>35</v>
      </c>
      <c r="O565" s="13" t="s">
        <v>36</v>
      </c>
      <c r="P565" s="13" t="s">
        <v>44</v>
      </c>
      <c r="Q565" s="19" t="s">
        <v>58</v>
      </c>
      <c r="R565" s="13" t="s">
        <v>45</v>
      </c>
      <c r="S565" s="13" t="s">
        <v>39</v>
      </c>
      <c r="T565" s="15">
        <v>1</v>
      </c>
      <c r="U565" s="228" t="s">
        <v>3784</v>
      </c>
      <c r="V565" s="13" t="s">
        <v>5361</v>
      </c>
      <c r="W565" s="16" t="s">
        <v>962</v>
      </c>
      <c r="X565" s="17">
        <v>265</v>
      </c>
      <c r="Y565" s="18">
        <v>265</v>
      </c>
      <c r="Z565" s="18">
        <v>0</v>
      </c>
      <c r="AA565" s="18">
        <v>0</v>
      </c>
      <c r="AB565" s="18">
        <v>0</v>
      </c>
      <c r="AC565" s="18">
        <v>42.4</v>
      </c>
      <c r="AD565" s="18">
        <v>0</v>
      </c>
      <c r="AE565" s="18">
        <v>0</v>
      </c>
      <c r="AF565" s="18">
        <v>0</v>
      </c>
      <c r="AG565" s="18">
        <v>0</v>
      </c>
      <c r="AH565" s="18">
        <v>0</v>
      </c>
      <c r="AI565" s="18">
        <v>307.39999999999998</v>
      </c>
    </row>
    <row r="566" spans="1:35" x14ac:dyDescent="0.2">
      <c r="A566" s="13" t="s">
        <v>5157</v>
      </c>
      <c r="B566" s="13" t="s">
        <v>108</v>
      </c>
      <c r="C566" s="14" t="s">
        <v>43</v>
      </c>
      <c r="D566" s="13" t="s">
        <v>5158</v>
      </c>
      <c r="E566" s="13" t="s">
        <v>5159</v>
      </c>
      <c r="F566" s="13" t="s">
        <v>5160</v>
      </c>
      <c r="G566" s="13" t="s">
        <v>5161</v>
      </c>
      <c r="H566" s="13" t="s">
        <v>5162</v>
      </c>
      <c r="I566" s="13" t="str">
        <f t="shared" si="53"/>
        <v>10-2024</v>
      </c>
      <c r="J566" s="13" t="str">
        <f t="shared" si="54"/>
        <v>2024</v>
      </c>
      <c r="K566" s="227" t="s">
        <v>2475</v>
      </c>
      <c r="L566" s="13" t="s">
        <v>438</v>
      </c>
      <c r="M566" s="13" t="s">
        <v>439</v>
      </c>
      <c r="N566" s="13" t="s">
        <v>35</v>
      </c>
      <c r="O566" s="13" t="s">
        <v>36</v>
      </c>
      <c r="P566" s="13" t="s">
        <v>44</v>
      </c>
      <c r="Q566" s="19" t="s">
        <v>58</v>
      </c>
      <c r="R566" s="13" t="s">
        <v>45</v>
      </c>
      <c r="S566" s="13" t="s">
        <v>39</v>
      </c>
      <c r="T566" s="15">
        <v>1</v>
      </c>
      <c r="U566" s="228" t="s">
        <v>3784</v>
      </c>
      <c r="V566" s="13" t="s">
        <v>5362</v>
      </c>
      <c r="W566" s="16" t="s">
        <v>5363</v>
      </c>
      <c r="X566" s="17">
        <v>514.94000000000005</v>
      </c>
      <c r="Y566" s="18">
        <v>500.39</v>
      </c>
      <c r="Z566" s="18">
        <v>0</v>
      </c>
      <c r="AA566" s="18">
        <v>0</v>
      </c>
      <c r="AB566" s="18">
        <v>0</v>
      </c>
      <c r="AC566" s="18">
        <v>80.06</v>
      </c>
      <c r="AD566" s="74">
        <v>14.55</v>
      </c>
      <c r="AE566" s="18">
        <v>0</v>
      </c>
      <c r="AF566" s="18">
        <v>0</v>
      </c>
      <c r="AG566" s="18">
        <v>0</v>
      </c>
      <c r="AH566" s="18">
        <v>0</v>
      </c>
      <c r="AI566" s="18">
        <v>595</v>
      </c>
    </row>
    <row r="567" spans="1:35" x14ac:dyDescent="0.2">
      <c r="A567" s="13" t="s">
        <v>5163</v>
      </c>
      <c r="B567" s="13" t="s">
        <v>108</v>
      </c>
      <c r="C567" s="14" t="s">
        <v>43</v>
      </c>
      <c r="D567" s="13" t="s">
        <v>4711</v>
      </c>
      <c r="E567" s="13" t="s">
        <v>5164</v>
      </c>
      <c r="F567" s="13" t="s">
        <v>5165</v>
      </c>
      <c r="G567" s="13" t="s">
        <v>5166</v>
      </c>
      <c r="H567" s="13" t="s">
        <v>5167</v>
      </c>
      <c r="I567" s="13" t="str">
        <f t="shared" si="53"/>
        <v>10-2024</v>
      </c>
      <c r="J567" s="13" t="str">
        <f t="shared" si="54"/>
        <v>2024</v>
      </c>
      <c r="K567" s="227" t="s">
        <v>2475</v>
      </c>
      <c r="L567" s="13" t="s">
        <v>438</v>
      </c>
      <c r="M567" s="13" t="s">
        <v>439</v>
      </c>
      <c r="N567" s="13" t="s">
        <v>35</v>
      </c>
      <c r="O567" s="13" t="s">
        <v>36</v>
      </c>
      <c r="P567" s="13" t="s">
        <v>44</v>
      </c>
      <c r="Q567" s="19" t="s">
        <v>46</v>
      </c>
      <c r="R567" s="13" t="s">
        <v>45</v>
      </c>
      <c r="S567" s="13" t="s">
        <v>39</v>
      </c>
      <c r="T567" s="15">
        <v>1</v>
      </c>
      <c r="U567" s="228" t="s">
        <v>3784</v>
      </c>
      <c r="V567" s="13" t="s">
        <v>5364</v>
      </c>
      <c r="W567" s="16" t="s">
        <v>5365</v>
      </c>
      <c r="X567" s="17">
        <v>2551.8000000000002</v>
      </c>
      <c r="Y567" s="18">
        <v>2478.71</v>
      </c>
      <c r="Z567" s="18">
        <v>0</v>
      </c>
      <c r="AA567" s="18">
        <v>0</v>
      </c>
      <c r="AB567" s="18">
        <v>0</v>
      </c>
      <c r="AC567" s="18">
        <v>396.6</v>
      </c>
      <c r="AD567" s="74">
        <v>73.09</v>
      </c>
      <c r="AE567" s="18">
        <v>0</v>
      </c>
      <c r="AF567" s="18">
        <v>0</v>
      </c>
      <c r="AG567" s="18">
        <v>0</v>
      </c>
      <c r="AH567" s="18">
        <v>0</v>
      </c>
      <c r="AI567" s="18">
        <v>2948.4</v>
      </c>
    </row>
    <row r="568" spans="1:35" x14ac:dyDescent="0.2">
      <c r="A568" s="13" t="s">
        <v>5168</v>
      </c>
      <c r="B568" s="13" t="s">
        <v>108</v>
      </c>
      <c r="C568" s="14" t="s">
        <v>43</v>
      </c>
      <c r="D568" s="13" t="s">
        <v>5169</v>
      </c>
      <c r="E568" s="13" t="s">
        <v>5170</v>
      </c>
      <c r="F568" s="13" t="s">
        <v>5171</v>
      </c>
      <c r="G568" s="13" t="s">
        <v>5172</v>
      </c>
      <c r="H568" s="13" t="s">
        <v>5173</v>
      </c>
      <c r="I568" s="13" t="str">
        <f t="shared" si="53"/>
        <v>10-2024</v>
      </c>
      <c r="J568" s="13" t="str">
        <f t="shared" si="54"/>
        <v>2024</v>
      </c>
      <c r="K568" s="227" t="s">
        <v>2475</v>
      </c>
      <c r="L568" s="13" t="s">
        <v>438</v>
      </c>
      <c r="M568" s="13" t="s">
        <v>439</v>
      </c>
      <c r="N568" s="13" t="s">
        <v>35</v>
      </c>
      <c r="O568" s="13" t="s">
        <v>36</v>
      </c>
      <c r="P568" s="13" t="s">
        <v>44</v>
      </c>
      <c r="Q568" s="19" t="s">
        <v>58</v>
      </c>
      <c r="R568" s="13" t="s">
        <v>45</v>
      </c>
      <c r="S568" s="13" t="s">
        <v>39</v>
      </c>
      <c r="T568" s="15">
        <v>1</v>
      </c>
      <c r="U568" s="228" t="s">
        <v>3784</v>
      </c>
      <c r="V568" s="13" t="s">
        <v>5362</v>
      </c>
      <c r="W568" s="16" t="s">
        <v>5366</v>
      </c>
      <c r="X568" s="17">
        <v>346.2</v>
      </c>
      <c r="Y568" s="18">
        <v>336.24</v>
      </c>
      <c r="Z568" s="18">
        <v>0</v>
      </c>
      <c r="AA568" s="18">
        <v>0</v>
      </c>
      <c r="AB568" s="18">
        <v>0</v>
      </c>
      <c r="AC568" s="18">
        <v>53.8</v>
      </c>
      <c r="AD568" s="74">
        <v>9.9600000000000009</v>
      </c>
      <c r="AE568" s="18">
        <v>0</v>
      </c>
      <c r="AF568" s="18">
        <v>0</v>
      </c>
      <c r="AG568" s="18">
        <v>0</v>
      </c>
      <c r="AH568" s="18">
        <v>0</v>
      </c>
      <c r="AI568" s="18">
        <v>400</v>
      </c>
    </row>
    <row r="569" spans="1:35" x14ac:dyDescent="0.2">
      <c r="A569" s="13" t="s">
        <v>5174</v>
      </c>
      <c r="B569" s="13" t="s">
        <v>108</v>
      </c>
      <c r="C569" s="14" t="s">
        <v>43</v>
      </c>
      <c r="D569" s="13" t="s">
        <v>5175</v>
      </c>
      <c r="E569" s="13" t="s">
        <v>5176</v>
      </c>
      <c r="F569" s="13" t="s">
        <v>5177</v>
      </c>
      <c r="G569" s="13" t="s">
        <v>5178</v>
      </c>
      <c r="H569" s="13" t="s">
        <v>5179</v>
      </c>
      <c r="I569" s="13" t="str">
        <f t="shared" si="53"/>
        <v>10-2024</v>
      </c>
      <c r="J569" s="13" t="str">
        <f t="shared" si="54"/>
        <v>2024</v>
      </c>
      <c r="K569" s="227" t="s">
        <v>2475</v>
      </c>
      <c r="L569" s="13" t="s">
        <v>5281</v>
      </c>
      <c r="M569" s="13" t="s">
        <v>5282</v>
      </c>
      <c r="N569" s="13" t="s">
        <v>35</v>
      </c>
      <c r="O569" s="13" t="s">
        <v>36</v>
      </c>
      <c r="P569" s="13" t="s">
        <v>44</v>
      </c>
      <c r="Q569" s="19" t="s">
        <v>58</v>
      </c>
      <c r="R569" s="13" t="s">
        <v>45</v>
      </c>
      <c r="S569" s="13" t="s">
        <v>39</v>
      </c>
      <c r="T569" s="15">
        <v>1</v>
      </c>
      <c r="U569" s="228" t="s">
        <v>3784</v>
      </c>
      <c r="V569" s="13" t="s">
        <v>2012</v>
      </c>
      <c r="W569" s="16" t="s">
        <v>5367</v>
      </c>
      <c r="X569" s="17">
        <v>432.69</v>
      </c>
      <c r="Y569" s="18">
        <v>420.68</v>
      </c>
      <c r="Z569" s="18">
        <v>0</v>
      </c>
      <c r="AA569" s="18">
        <v>0</v>
      </c>
      <c r="AB569" s="18">
        <v>0</v>
      </c>
      <c r="AC569" s="18">
        <v>67.31</v>
      </c>
      <c r="AD569" s="74">
        <v>12.01</v>
      </c>
      <c r="AE569" s="18">
        <v>0</v>
      </c>
      <c r="AF569" s="18">
        <v>0</v>
      </c>
      <c r="AG569" s="18">
        <v>0</v>
      </c>
      <c r="AH569" s="18">
        <v>0</v>
      </c>
      <c r="AI569" s="18">
        <v>500</v>
      </c>
    </row>
    <row r="570" spans="1:35" x14ac:dyDescent="0.2">
      <c r="A570" s="13" t="s">
        <v>5180</v>
      </c>
      <c r="B570" s="13" t="s">
        <v>108</v>
      </c>
      <c r="C570" s="14" t="s">
        <v>43</v>
      </c>
      <c r="D570" s="13" t="s">
        <v>2101</v>
      </c>
      <c r="E570" s="13" t="s">
        <v>5181</v>
      </c>
      <c r="F570" s="13" t="s">
        <v>5182</v>
      </c>
      <c r="G570" s="13" t="s">
        <v>5183</v>
      </c>
      <c r="H570" s="13" t="s">
        <v>5184</v>
      </c>
      <c r="I570" s="13" t="str">
        <f t="shared" si="53"/>
        <v>10-2024</v>
      </c>
      <c r="J570" s="13" t="str">
        <f t="shared" si="54"/>
        <v>2024</v>
      </c>
      <c r="K570" s="227" t="s">
        <v>2475</v>
      </c>
      <c r="L570" s="13" t="s">
        <v>2106</v>
      </c>
      <c r="M570" s="13" t="s">
        <v>2107</v>
      </c>
      <c r="N570" s="13" t="s">
        <v>35</v>
      </c>
      <c r="O570" s="13" t="s">
        <v>36</v>
      </c>
      <c r="P570" s="13" t="s">
        <v>44</v>
      </c>
      <c r="Q570" s="19" t="s">
        <v>58</v>
      </c>
      <c r="R570" s="13" t="s">
        <v>45</v>
      </c>
      <c r="S570" s="13" t="s">
        <v>39</v>
      </c>
      <c r="T570" s="15">
        <v>1</v>
      </c>
      <c r="U570" s="228" t="s">
        <v>3784</v>
      </c>
      <c r="V570" s="13" t="s">
        <v>5368</v>
      </c>
      <c r="W570" s="16" t="s">
        <v>5369</v>
      </c>
      <c r="X570" s="17">
        <v>53.45</v>
      </c>
      <c r="Y570" s="18">
        <v>53.45</v>
      </c>
      <c r="Z570" s="18">
        <v>0</v>
      </c>
      <c r="AA570" s="18">
        <v>0</v>
      </c>
      <c r="AB570" s="18">
        <v>0</v>
      </c>
      <c r="AC570" s="18">
        <v>8.5500000000000007</v>
      </c>
      <c r="AD570" s="18">
        <v>0</v>
      </c>
      <c r="AE570" s="18">
        <v>0</v>
      </c>
      <c r="AF570" s="18">
        <v>0</v>
      </c>
      <c r="AG570" s="18">
        <v>0</v>
      </c>
      <c r="AH570" s="18">
        <v>0</v>
      </c>
      <c r="AI570" s="18">
        <v>62</v>
      </c>
    </row>
    <row r="571" spans="1:35" x14ac:dyDescent="0.2">
      <c r="A571" s="13" t="s">
        <v>5185</v>
      </c>
      <c r="B571" s="13" t="s">
        <v>108</v>
      </c>
      <c r="C571" s="14" t="s">
        <v>43</v>
      </c>
      <c r="D571" s="13" t="s">
        <v>464</v>
      </c>
      <c r="E571" s="13" t="s">
        <v>5186</v>
      </c>
      <c r="F571" s="13" t="s">
        <v>5187</v>
      </c>
      <c r="G571" s="13" t="s">
        <v>5188</v>
      </c>
      <c r="H571" s="13" t="s">
        <v>5189</v>
      </c>
      <c r="I571" s="13" t="str">
        <f t="shared" si="53"/>
        <v>10-2024</v>
      </c>
      <c r="J571" s="13" t="str">
        <f t="shared" si="54"/>
        <v>2024</v>
      </c>
      <c r="K571" s="227" t="s">
        <v>2474</v>
      </c>
      <c r="L571" s="13" t="s">
        <v>116</v>
      </c>
      <c r="M571" s="13" t="s">
        <v>125</v>
      </c>
      <c r="N571" s="13" t="s">
        <v>35</v>
      </c>
      <c r="O571" s="13" t="s">
        <v>36</v>
      </c>
      <c r="P571" s="13" t="s">
        <v>51</v>
      </c>
      <c r="Q571" s="19" t="s">
        <v>52</v>
      </c>
      <c r="R571" s="13" t="s">
        <v>45</v>
      </c>
      <c r="S571" s="13" t="s">
        <v>39</v>
      </c>
      <c r="T571" s="15">
        <v>1</v>
      </c>
      <c r="U571" s="228" t="s">
        <v>3785</v>
      </c>
      <c r="V571" s="13" t="s">
        <v>117</v>
      </c>
      <c r="W571" s="16" t="s">
        <v>118</v>
      </c>
      <c r="X571" s="17">
        <v>585.76</v>
      </c>
      <c r="Y571" s="18">
        <v>516.37</v>
      </c>
      <c r="Z571" s="18">
        <v>0</v>
      </c>
      <c r="AA571" s="18">
        <v>0</v>
      </c>
      <c r="AB571" s="18">
        <v>0</v>
      </c>
      <c r="AC571" s="18">
        <v>82.62</v>
      </c>
      <c r="AD571" s="18">
        <v>0</v>
      </c>
      <c r="AE571" s="18">
        <v>0</v>
      </c>
      <c r="AF571" s="18">
        <v>0</v>
      </c>
      <c r="AG571" s="18">
        <v>0</v>
      </c>
      <c r="AH571" s="18">
        <v>0</v>
      </c>
      <c r="AI571" s="18">
        <v>598.99</v>
      </c>
    </row>
    <row r="572" spans="1:35" x14ac:dyDescent="0.2">
      <c r="A572" s="13" t="s">
        <v>5190</v>
      </c>
      <c r="B572" s="13" t="s">
        <v>108</v>
      </c>
      <c r="C572" s="14" t="s">
        <v>43</v>
      </c>
      <c r="D572" s="13" t="s">
        <v>5191</v>
      </c>
      <c r="E572" s="13" t="s">
        <v>5192</v>
      </c>
      <c r="F572" s="13" t="s">
        <v>5193</v>
      </c>
      <c r="G572" s="13" t="s">
        <v>5194</v>
      </c>
      <c r="H572" s="13" t="s">
        <v>5033</v>
      </c>
      <c r="I572" s="13" t="str">
        <f t="shared" si="53"/>
        <v>10-2024</v>
      </c>
      <c r="J572" s="13" t="str">
        <f t="shared" si="54"/>
        <v>2024</v>
      </c>
      <c r="K572" s="227" t="s">
        <v>2474</v>
      </c>
      <c r="L572" s="13" t="s">
        <v>5283</v>
      </c>
      <c r="M572" s="13" t="s">
        <v>5284</v>
      </c>
      <c r="N572" s="13" t="s">
        <v>35</v>
      </c>
      <c r="O572" s="13" t="s">
        <v>36</v>
      </c>
      <c r="P572" s="13" t="s">
        <v>44</v>
      </c>
      <c r="Q572" s="19" t="s">
        <v>56</v>
      </c>
      <c r="R572" s="13" t="s">
        <v>45</v>
      </c>
      <c r="S572" s="13" t="s">
        <v>39</v>
      </c>
      <c r="T572" s="15">
        <v>1</v>
      </c>
      <c r="U572" s="228" t="s">
        <v>3785</v>
      </c>
      <c r="V572" s="13" t="s">
        <v>5370</v>
      </c>
      <c r="W572" s="16" t="s">
        <v>5371</v>
      </c>
      <c r="X572" s="17">
        <v>14.38</v>
      </c>
      <c r="Y572" s="18">
        <v>14.38</v>
      </c>
      <c r="Z572" s="18">
        <v>0</v>
      </c>
      <c r="AA572" s="18">
        <v>0</v>
      </c>
      <c r="AB572" s="18">
        <v>0</v>
      </c>
      <c r="AC572" s="18">
        <v>2.2999999999999998</v>
      </c>
      <c r="AD572" s="18">
        <v>0</v>
      </c>
      <c r="AE572" s="18">
        <v>0</v>
      </c>
      <c r="AF572" s="18">
        <v>0</v>
      </c>
      <c r="AG572" s="18">
        <v>0</v>
      </c>
      <c r="AH572" s="18">
        <v>0</v>
      </c>
      <c r="AI572" s="18">
        <v>16.68</v>
      </c>
    </row>
    <row r="573" spans="1:35" x14ac:dyDescent="0.2">
      <c r="A573" s="13" t="s">
        <v>5195</v>
      </c>
      <c r="B573" s="13" t="s">
        <v>108</v>
      </c>
      <c r="C573" s="14" t="s">
        <v>43</v>
      </c>
      <c r="D573" s="13" t="s">
        <v>5191</v>
      </c>
      <c r="E573" s="13" t="s">
        <v>5196</v>
      </c>
      <c r="F573" s="13" t="s">
        <v>5197</v>
      </c>
      <c r="G573" s="13" t="s">
        <v>5198</v>
      </c>
      <c r="H573" s="13" t="s">
        <v>4909</v>
      </c>
      <c r="I573" s="13" t="str">
        <f t="shared" si="53"/>
        <v>10-2024</v>
      </c>
      <c r="J573" s="13" t="str">
        <f t="shared" si="54"/>
        <v>2024</v>
      </c>
      <c r="K573" s="227" t="s">
        <v>2474</v>
      </c>
      <c r="L573" s="13" t="s">
        <v>5283</v>
      </c>
      <c r="M573" s="13" t="s">
        <v>5284</v>
      </c>
      <c r="N573" s="13" t="s">
        <v>35</v>
      </c>
      <c r="O573" s="13" t="s">
        <v>36</v>
      </c>
      <c r="P573" s="13" t="s">
        <v>44</v>
      </c>
      <c r="Q573" s="19" t="s">
        <v>56</v>
      </c>
      <c r="R573" s="13" t="s">
        <v>45</v>
      </c>
      <c r="S573" s="13" t="s">
        <v>39</v>
      </c>
      <c r="T573" s="15">
        <v>1</v>
      </c>
      <c r="U573" s="228" t="s">
        <v>3785</v>
      </c>
      <c r="V573" s="13" t="s">
        <v>5370</v>
      </c>
      <c r="W573" s="16" t="s">
        <v>5372</v>
      </c>
      <c r="X573" s="17">
        <v>7.03</v>
      </c>
      <c r="Y573" s="18">
        <v>7.03</v>
      </c>
      <c r="Z573" s="18">
        <v>0</v>
      </c>
      <c r="AA573" s="18">
        <v>0</v>
      </c>
      <c r="AB573" s="18">
        <v>0</v>
      </c>
      <c r="AC573" s="18">
        <v>1.1299999999999999</v>
      </c>
      <c r="AD573" s="18">
        <v>0</v>
      </c>
      <c r="AE573" s="18">
        <v>0</v>
      </c>
      <c r="AF573" s="18">
        <v>0</v>
      </c>
      <c r="AG573" s="18">
        <v>0</v>
      </c>
      <c r="AH573" s="18">
        <v>0</v>
      </c>
      <c r="AI573" s="18">
        <v>8.16</v>
      </c>
    </row>
    <row r="574" spans="1:35" x14ac:dyDescent="0.2">
      <c r="A574" s="13" t="s">
        <v>5199</v>
      </c>
      <c r="B574" s="13" t="s">
        <v>108</v>
      </c>
      <c r="C574" s="14" t="s">
        <v>43</v>
      </c>
      <c r="D574" s="13" t="s">
        <v>5191</v>
      </c>
      <c r="E574" s="13" t="s">
        <v>5200</v>
      </c>
      <c r="F574" s="13" t="s">
        <v>5201</v>
      </c>
      <c r="G574" s="13" t="s">
        <v>5202</v>
      </c>
      <c r="H574" s="13" t="s">
        <v>5203</v>
      </c>
      <c r="I574" s="13" t="str">
        <f t="shared" si="53"/>
        <v>10-2024</v>
      </c>
      <c r="J574" s="13" t="str">
        <f t="shared" si="54"/>
        <v>2024</v>
      </c>
      <c r="K574" s="227" t="s">
        <v>2474</v>
      </c>
      <c r="L574" s="13" t="s">
        <v>5283</v>
      </c>
      <c r="M574" s="13" t="s">
        <v>5284</v>
      </c>
      <c r="N574" s="13" t="s">
        <v>35</v>
      </c>
      <c r="O574" s="13" t="s">
        <v>36</v>
      </c>
      <c r="P574" s="13" t="s">
        <v>44</v>
      </c>
      <c r="Q574" s="19" t="s">
        <v>56</v>
      </c>
      <c r="R574" s="13" t="s">
        <v>45</v>
      </c>
      <c r="S574" s="13" t="s">
        <v>39</v>
      </c>
      <c r="T574" s="15">
        <v>1</v>
      </c>
      <c r="U574" s="228" t="s">
        <v>3785</v>
      </c>
      <c r="V574" s="13" t="s">
        <v>5370</v>
      </c>
      <c r="W574" s="16" t="s">
        <v>5373</v>
      </c>
      <c r="X574" s="17">
        <v>25.45</v>
      </c>
      <c r="Y574" s="18">
        <v>25.45</v>
      </c>
      <c r="Z574" s="18">
        <v>0</v>
      </c>
      <c r="AA574" s="18">
        <v>0</v>
      </c>
      <c r="AB574" s="18">
        <v>0</v>
      </c>
      <c r="AC574" s="18">
        <v>4.07</v>
      </c>
      <c r="AD574" s="18">
        <v>0</v>
      </c>
      <c r="AE574" s="18">
        <v>0</v>
      </c>
      <c r="AF574" s="18">
        <v>0</v>
      </c>
      <c r="AG574" s="18">
        <v>0</v>
      </c>
      <c r="AH574" s="18">
        <v>0</v>
      </c>
      <c r="AI574" s="18">
        <v>29.52</v>
      </c>
    </row>
    <row r="575" spans="1:35" x14ac:dyDescent="0.2">
      <c r="A575" s="13" t="s">
        <v>5204</v>
      </c>
      <c r="B575" s="13" t="s">
        <v>108</v>
      </c>
      <c r="C575" s="14" t="s">
        <v>43</v>
      </c>
      <c r="D575" s="13" t="s">
        <v>34</v>
      </c>
      <c r="E575" s="13" t="s">
        <v>34</v>
      </c>
      <c r="F575" s="13" t="s">
        <v>5205</v>
      </c>
      <c r="G575" s="13" t="s">
        <v>5206</v>
      </c>
      <c r="H575" s="13" t="s">
        <v>5207</v>
      </c>
      <c r="I575" s="13" t="str">
        <f t="shared" si="53"/>
        <v>10-2024</v>
      </c>
      <c r="J575" s="13" t="str">
        <f t="shared" si="54"/>
        <v>2024</v>
      </c>
      <c r="K575" s="227" t="s">
        <v>2475</v>
      </c>
      <c r="L575" s="13" t="s">
        <v>5285</v>
      </c>
      <c r="M575" s="13" t="s">
        <v>5286</v>
      </c>
      <c r="N575" s="13" t="s">
        <v>35</v>
      </c>
      <c r="O575" s="13" t="s">
        <v>36</v>
      </c>
      <c r="P575" s="13" t="s">
        <v>44</v>
      </c>
      <c r="Q575" s="19" t="s">
        <v>58</v>
      </c>
      <c r="R575" s="13" t="s">
        <v>45</v>
      </c>
      <c r="S575" s="13" t="s">
        <v>39</v>
      </c>
      <c r="T575" s="15">
        <v>1</v>
      </c>
      <c r="U575" s="228" t="s">
        <v>3784</v>
      </c>
      <c r="V575" s="13" t="s">
        <v>5374</v>
      </c>
      <c r="W575" s="16" t="s">
        <v>5375</v>
      </c>
      <c r="X575" s="17">
        <v>403</v>
      </c>
      <c r="Y575" s="18">
        <v>403</v>
      </c>
      <c r="Z575" s="18">
        <v>0</v>
      </c>
      <c r="AA575" s="18">
        <v>0</v>
      </c>
      <c r="AB575" s="18">
        <v>0</v>
      </c>
      <c r="AC575" s="18">
        <v>64.48</v>
      </c>
      <c r="AD575" s="18">
        <v>0</v>
      </c>
      <c r="AE575" s="18">
        <v>0</v>
      </c>
      <c r="AF575" s="18">
        <v>0</v>
      </c>
      <c r="AG575" s="18">
        <v>0</v>
      </c>
      <c r="AH575" s="18">
        <v>0</v>
      </c>
      <c r="AI575" s="18">
        <v>467.48</v>
      </c>
    </row>
    <row r="576" spans="1:35" x14ac:dyDescent="0.2">
      <c r="A576" s="13" t="s">
        <v>5208</v>
      </c>
      <c r="B576" s="13" t="s">
        <v>108</v>
      </c>
      <c r="C576" s="14" t="s">
        <v>43</v>
      </c>
      <c r="D576" s="13" t="s">
        <v>5209</v>
      </c>
      <c r="E576" s="13" t="s">
        <v>5210</v>
      </c>
      <c r="F576" s="13" t="s">
        <v>5211</v>
      </c>
      <c r="G576" s="13" t="s">
        <v>5212</v>
      </c>
      <c r="H576" s="13" t="s">
        <v>5213</v>
      </c>
      <c r="I576" s="13" t="str">
        <f t="shared" si="53"/>
        <v>10-2024</v>
      </c>
      <c r="J576" s="13" t="str">
        <f t="shared" si="54"/>
        <v>2024</v>
      </c>
      <c r="K576" s="227" t="s">
        <v>2474</v>
      </c>
      <c r="L576" s="13" t="s">
        <v>5287</v>
      </c>
      <c r="M576" s="13" t="s">
        <v>5288</v>
      </c>
      <c r="N576" s="13" t="s">
        <v>35</v>
      </c>
      <c r="O576" s="13" t="s">
        <v>36</v>
      </c>
      <c r="P576" s="13" t="s">
        <v>44</v>
      </c>
      <c r="Q576" s="19" t="s">
        <v>56</v>
      </c>
      <c r="R576" s="13" t="s">
        <v>45</v>
      </c>
      <c r="S576" s="13" t="s">
        <v>39</v>
      </c>
      <c r="T576" s="15">
        <v>1</v>
      </c>
      <c r="U576" s="228" t="s">
        <v>3785</v>
      </c>
      <c r="V576" s="13" t="s">
        <v>5376</v>
      </c>
      <c r="W576" s="16" t="s">
        <v>5377</v>
      </c>
      <c r="X576" s="17">
        <v>174.13</v>
      </c>
      <c r="Y576" s="18">
        <v>174.13</v>
      </c>
      <c r="Z576" s="18">
        <v>0</v>
      </c>
      <c r="AA576" s="18">
        <v>0</v>
      </c>
      <c r="AB576" s="18">
        <v>0</v>
      </c>
      <c r="AC576" s="18">
        <v>27.86</v>
      </c>
      <c r="AD576" s="18">
        <v>0</v>
      </c>
      <c r="AE576" s="18">
        <v>0</v>
      </c>
      <c r="AF576" s="18">
        <v>0</v>
      </c>
      <c r="AG576" s="18">
        <v>0</v>
      </c>
      <c r="AH576" s="18">
        <v>0</v>
      </c>
      <c r="AI576" s="18">
        <v>201.99</v>
      </c>
    </row>
    <row r="577" spans="1:35" x14ac:dyDescent="0.2">
      <c r="A577" s="13" t="s">
        <v>5214</v>
      </c>
      <c r="B577" s="13" t="s">
        <v>108</v>
      </c>
      <c r="C577" s="14" t="s">
        <v>761</v>
      </c>
      <c r="D577" s="13" t="s">
        <v>129</v>
      </c>
      <c r="E577" s="13" t="s">
        <v>5215</v>
      </c>
      <c r="F577" s="13" t="s">
        <v>5216</v>
      </c>
      <c r="G577" s="13" t="s">
        <v>5217</v>
      </c>
      <c r="H577" s="13" t="s">
        <v>5218</v>
      </c>
      <c r="I577" s="13" t="str">
        <f t="shared" si="53"/>
        <v>10-2024</v>
      </c>
      <c r="J577" s="13" t="str">
        <f t="shared" si="54"/>
        <v>2024</v>
      </c>
      <c r="K577" s="227" t="s">
        <v>2474</v>
      </c>
      <c r="L577" s="13" t="s">
        <v>91</v>
      </c>
      <c r="M577" s="13" t="s">
        <v>130</v>
      </c>
      <c r="N577" s="13" t="s">
        <v>35</v>
      </c>
      <c r="O577" s="13" t="s">
        <v>36</v>
      </c>
      <c r="P577" s="13" t="s">
        <v>34</v>
      </c>
      <c r="Q577" s="19" t="s">
        <v>34</v>
      </c>
      <c r="R577" s="13" t="s">
        <v>766</v>
      </c>
      <c r="S577" s="13" t="s">
        <v>767</v>
      </c>
      <c r="T577" s="15">
        <v>0</v>
      </c>
      <c r="U577" s="228" t="s">
        <v>3785</v>
      </c>
      <c r="V577" s="13" t="s">
        <v>768</v>
      </c>
      <c r="W577" s="16" t="s">
        <v>769</v>
      </c>
      <c r="X577" s="17">
        <v>0</v>
      </c>
      <c r="Y577" s="18">
        <v>0</v>
      </c>
      <c r="Z577" s="18">
        <v>0</v>
      </c>
      <c r="AA577" s="18">
        <v>0</v>
      </c>
      <c r="AB577" s="18">
        <v>0</v>
      </c>
      <c r="AC577" s="18">
        <v>0</v>
      </c>
      <c r="AD577" s="18">
        <v>0</v>
      </c>
      <c r="AE577" s="18">
        <v>0</v>
      </c>
      <c r="AF577" s="18">
        <v>0</v>
      </c>
      <c r="AG577" s="18">
        <v>0</v>
      </c>
      <c r="AH577" s="18">
        <v>0</v>
      </c>
      <c r="AI577" s="18">
        <v>0</v>
      </c>
    </row>
    <row r="578" spans="1:35" x14ac:dyDescent="0.2">
      <c r="A578" s="13" t="s">
        <v>5219</v>
      </c>
      <c r="B578" s="13" t="s">
        <v>108</v>
      </c>
      <c r="C578" s="14" t="s">
        <v>761</v>
      </c>
      <c r="D578" s="13" t="s">
        <v>5220</v>
      </c>
      <c r="E578" s="13" t="s">
        <v>5221</v>
      </c>
      <c r="F578" s="13" t="s">
        <v>5222</v>
      </c>
      <c r="G578" s="13" t="s">
        <v>5223</v>
      </c>
      <c r="H578" s="13" t="s">
        <v>5224</v>
      </c>
      <c r="I578" s="13" t="str">
        <f t="shared" si="53"/>
        <v>10-2024</v>
      </c>
      <c r="J578" s="13" t="str">
        <f t="shared" si="54"/>
        <v>2024</v>
      </c>
      <c r="K578" s="227" t="s">
        <v>2474</v>
      </c>
      <c r="L578" s="13" t="s">
        <v>5269</v>
      </c>
      <c r="M578" s="13" t="s">
        <v>5270</v>
      </c>
      <c r="N578" s="13" t="s">
        <v>35</v>
      </c>
      <c r="O578" s="13" t="s">
        <v>36</v>
      </c>
      <c r="P578" s="13" t="s">
        <v>34</v>
      </c>
      <c r="Q578" s="19" t="s">
        <v>34</v>
      </c>
      <c r="R578" s="13" t="s">
        <v>766</v>
      </c>
      <c r="S578" s="13" t="s">
        <v>767</v>
      </c>
      <c r="T578" s="15">
        <v>0</v>
      </c>
      <c r="U578" s="228" t="s">
        <v>3785</v>
      </c>
      <c r="V578" s="13" t="s">
        <v>768</v>
      </c>
      <c r="W578" s="16" t="s">
        <v>769</v>
      </c>
      <c r="X578" s="17">
        <v>0</v>
      </c>
      <c r="Y578" s="18">
        <v>0</v>
      </c>
      <c r="Z578" s="18">
        <v>0</v>
      </c>
      <c r="AA578" s="18">
        <v>0</v>
      </c>
      <c r="AB578" s="18">
        <v>0</v>
      </c>
      <c r="AC578" s="18">
        <v>0</v>
      </c>
      <c r="AD578" s="18">
        <v>0</v>
      </c>
      <c r="AE578" s="18">
        <v>0</v>
      </c>
      <c r="AF578" s="18">
        <v>0</v>
      </c>
      <c r="AG578" s="18">
        <v>0</v>
      </c>
      <c r="AH578" s="18">
        <v>0</v>
      </c>
      <c r="AI578" s="18">
        <v>0</v>
      </c>
    </row>
    <row r="579" spans="1:35" x14ac:dyDescent="0.2">
      <c r="A579" s="13" t="s">
        <v>5225</v>
      </c>
      <c r="B579" s="13" t="s">
        <v>108</v>
      </c>
      <c r="C579" s="14" t="s">
        <v>761</v>
      </c>
      <c r="D579" s="13" t="s">
        <v>5220</v>
      </c>
      <c r="E579" s="13" t="s">
        <v>5226</v>
      </c>
      <c r="F579" s="13" t="s">
        <v>5227</v>
      </c>
      <c r="G579" s="13" t="s">
        <v>5228</v>
      </c>
      <c r="H579" s="13" t="s">
        <v>5229</v>
      </c>
      <c r="I579" s="13" t="str">
        <f t="shared" si="53"/>
        <v>10-2024</v>
      </c>
      <c r="J579" s="13" t="str">
        <f t="shared" si="54"/>
        <v>2024</v>
      </c>
      <c r="K579" s="227" t="s">
        <v>2474</v>
      </c>
      <c r="L579" s="13" t="s">
        <v>5269</v>
      </c>
      <c r="M579" s="13" t="s">
        <v>5270</v>
      </c>
      <c r="N579" s="13" t="s">
        <v>35</v>
      </c>
      <c r="O579" s="13" t="s">
        <v>36</v>
      </c>
      <c r="P579" s="13" t="s">
        <v>34</v>
      </c>
      <c r="Q579" s="19" t="s">
        <v>34</v>
      </c>
      <c r="R579" s="13" t="s">
        <v>766</v>
      </c>
      <c r="S579" s="13" t="s">
        <v>767</v>
      </c>
      <c r="T579" s="15">
        <v>0</v>
      </c>
      <c r="U579" s="228" t="s">
        <v>3785</v>
      </c>
      <c r="V579" s="13" t="s">
        <v>768</v>
      </c>
      <c r="W579" s="16" t="s">
        <v>769</v>
      </c>
      <c r="X579" s="17">
        <v>0</v>
      </c>
      <c r="Y579" s="18">
        <v>0</v>
      </c>
      <c r="Z579" s="18">
        <v>0</v>
      </c>
      <c r="AA579" s="18">
        <v>0</v>
      </c>
      <c r="AB579" s="18">
        <v>0</v>
      </c>
      <c r="AC579" s="18">
        <v>0</v>
      </c>
      <c r="AD579" s="18">
        <v>0</v>
      </c>
      <c r="AE579" s="18">
        <v>0</v>
      </c>
      <c r="AF579" s="18">
        <v>0</v>
      </c>
      <c r="AG579" s="18">
        <v>0</v>
      </c>
      <c r="AH579" s="18">
        <v>0</v>
      </c>
      <c r="AI579" s="18">
        <v>0</v>
      </c>
    </row>
    <row r="580" spans="1:35" x14ac:dyDescent="0.2">
      <c r="A580" s="13" t="s">
        <v>5230</v>
      </c>
      <c r="B580" s="13" t="s">
        <v>108</v>
      </c>
      <c r="C580" s="14" t="s">
        <v>761</v>
      </c>
      <c r="D580" s="13" t="s">
        <v>5220</v>
      </c>
      <c r="E580" s="13" t="s">
        <v>5231</v>
      </c>
      <c r="F580" s="13" t="s">
        <v>5232</v>
      </c>
      <c r="G580" s="13" t="s">
        <v>5233</v>
      </c>
      <c r="H580" s="13" t="s">
        <v>5234</v>
      </c>
      <c r="I580" s="13" t="str">
        <f t="shared" si="53"/>
        <v>10-2024</v>
      </c>
      <c r="J580" s="13" t="str">
        <f t="shared" si="54"/>
        <v>2024</v>
      </c>
      <c r="K580" s="227" t="s">
        <v>2474</v>
      </c>
      <c r="L580" s="13" t="s">
        <v>5269</v>
      </c>
      <c r="M580" s="13" t="s">
        <v>5270</v>
      </c>
      <c r="N580" s="13" t="s">
        <v>35</v>
      </c>
      <c r="O580" s="13" t="s">
        <v>36</v>
      </c>
      <c r="P580" s="13" t="s">
        <v>34</v>
      </c>
      <c r="Q580" s="19" t="s">
        <v>34</v>
      </c>
      <c r="R580" s="13" t="s">
        <v>766</v>
      </c>
      <c r="S580" s="13" t="s">
        <v>767</v>
      </c>
      <c r="T580" s="15">
        <v>0</v>
      </c>
      <c r="U580" s="228" t="s">
        <v>3785</v>
      </c>
      <c r="V580" s="13" t="s">
        <v>768</v>
      </c>
      <c r="W580" s="16" t="s">
        <v>769</v>
      </c>
      <c r="X580" s="17">
        <v>0</v>
      </c>
      <c r="Y580" s="18">
        <v>0</v>
      </c>
      <c r="Z580" s="18">
        <v>0</v>
      </c>
      <c r="AA580" s="18">
        <v>0</v>
      </c>
      <c r="AB580" s="18">
        <v>0</v>
      </c>
      <c r="AC580" s="18">
        <v>0</v>
      </c>
      <c r="AD580" s="18">
        <v>0</v>
      </c>
      <c r="AE580" s="18">
        <v>0</v>
      </c>
      <c r="AF580" s="18">
        <v>0</v>
      </c>
      <c r="AG580" s="18">
        <v>0</v>
      </c>
      <c r="AH580" s="18">
        <v>0</v>
      </c>
      <c r="AI580" s="18">
        <v>0</v>
      </c>
    </row>
    <row r="581" spans="1:35" x14ac:dyDescent="0.2">
      <c r="A581" s="13" t="s">
        <v>5235</v>
      </c>
      <c r="B581" s="13" t="s">
        <v>108</v>
      </c>
      <c r="C581" s="14" t="s">
        <v>761</v>
      </c>
      <c r="D581" s="13" t="s">
        <v>34</v>
      </c>
      <c r="E581" s="13" t="s">
        <v>34</v>
      </c>
      <c r="F581" s="13" t="s">
        <v>5236</v>
      </c>
      <c r="G581" s="13" t="s">
        <v>5237</v>
      </c>
      <c r="H581" s="13" t="s">
        <v>5238</v>
      </c>
      <c r="I581" s="13" t="str">
        <f t="shared" si="53"/>
        <v>10-2024</v>
      </c>
      <c r="J581" s="13" t="str">
        <f t="shared" si="54"/>
        <v>2024</v>
      </c>
      <c r="K581" s="227" t="s">
        <v>2474</v>
      </c>
      <c r="L581" s="13" t="s">
        <v>116</v>
      </c>
      <c r="M581" s="13" t="s">
        <v>125</v>
      </c>
      <c r="N581" s="13" t="s">
        <v>35</v>
      </c>
      <c r="O581" s="13" t="s">
        <v>36</v>
      </c>
      <c r="P581" s="13" t="s">
        <v>34</v>
      </c>
      <c r="Q581" s="19" t="s">
        <v>34</v>
      </c>
      <c r="R581" s="13" t="s">
        <v>766</v>
      </c>
      <c r="S581" s="13" t="s">
        <v>767</v>
      </c>
      <c r="T581" s="15">
        <v>0</v>
      </c>
      <c r="U581" s="228" t="s">
        <v>3785</v>
      </c>
      <c r="V581" s="13" t="s">
        <v>768</v>
      </c>
      <c r="W581" s="16" t="s">
        <v>769</v>
      </c>
      <c r="X581" s="17">
        <v>0</v>
      </c>
      <c r="Y581" s="18">
        <v>0</v>
      </c>
      <c r="Z581" s="18">
        <v>0</v>
      </c>
      <c r="AA581" s="18">
        <v>0</v>
      </c>
      <c r="AB581" s="18">
        <v>0</v>
      </c>
      <c r="AC581" s="18">
        <v>0</v>
      </c>
      <c r="AD581" s="18">
        <v>0</v>
      </c>
      <c r="AE581" s="18">
        <v>0</v>
      </c>
      <c r="AF581" s="18">
        <v>0</v>
      </c>
      <c r="AG581" s="18">
        <v>0</v>
      </c>
      <c r="AH581" s="18">
        <v>0</v>
      </c>
      <c r="AI581" s="18">
        <v>0</v>
      </c>
    </row>
    <row r="582" spans="1:35" x14ac:dyDescent="0.2">
      <c r="A582" s="13" t="s">
        <v>5239</v>
      </c>
      <c r="B582" s="13" t="s">
        <v>38</v>
      </c>
      <c r="C582" s="14" t="s">
        <v>43</v>
      </c>
      <c r="D582" s="13" t="s">
        <v>38</v>
      </c>
      <c r="E582" s="13" t="s">
        <v>38</v>
      </c>
      <c r="F582" s="19" t="s">
        <v>5240</v>
      </c>
      <c r="G582" s="13" t="s">
        <v>38</v>
      </c>
      <c r="H582" s="20">
        <v>45570</v>
      </c>
      <c r="I582" s="13" t="str">
        <f>TEXT(MONTH(H582),"00")&amp;"-"&amp;YEAR(H582)</f>
        <v>10-2024</v>
      </c>
      <c r="J582" s="19">
        <f>YEAR(H582)</f>
        <v>2024</v>
      </c>
      <c r="K582" s="227" t="s">
        <v>2474</v>
      </c>
      <c r="L582" s="13" t="s">
        <v>469</v>
      </c>
      <c r="M582" s="13" t="s">
        <v>470</v>
      </c>
      <c r="N582" s="13" t="s">
        <v>35</v>
      </c>
      <c r="O582" s="13" t="s">
        <v>36</v>
      </c>
      <c r="P582" s="13" t="s">
        <v>38</v>
      </c>
      <c r="Q582" s="19" t="s">
        <v>46</v>
      </c>
      <c r="R582" s="13" t="s">
        <v>38</v>
      </c>
      <c r="S582" s="13" t="s">
        <v>39</v>
      </c>
      <c r="T582" s="15">
        <v>1</v>
      </c>
      <c r="U582" s="228" t="s">
        <v>3785</v>
      </c>
      <c r="V582" s="19" t="s">
        <v>5378</v>
      </c>
      <c r="W582" s="16">
        <v>214.66</v>
      </c>
      <c r="X582" s="17">
        <f>ROUND(W582*T582,2)</f>
        <v>214.66</v>
      </c>
      <c r="Y582" s="18">
        <f>X582</f>
        <v>214.66</v>
      </c>
      <c r="Z582" s="18">
        <v>0</v>
      </c>
      <c r="AA582" s="18">
        <v>0</v>
      </c>
      <c r="AB582" s="18">
        <v>0</v>
      </c>
      <c r="AC582" s="18">
        <v>34.340000000000003</v>
      </c>
      <c r="AD582" s="18">
        <v>0</v>
      </c>
      <c r="AE582" s="18">
        <v>0</v>
      </c>
      <c r="AF582" s="18">
        <v>0</v>
      </c>
      <c r="AG582" s="18">
        <v>0</v>
      </c>
      <c r="AH582" s="18">
        <v>0</v>
      </c>
      <c r="AI582" s="18">
        <f>Y582-AA582+AB582+AC582+AD582-AE582-AF582+AG582-AH582</f>
        <v>249</v>
      </c>
    </row>
    <row r="583" spans="1:35" x14ac:dyDescent="0.2">
      <c r="A583" s="13" t="s">
        <v>5241</v>
      </c>
      <c r="B583" s="13" t="s">
        <v>38</v>
      </c>
      <c r="C583" s="14" t="s">
        <v>43</v>
      </c>
      <c r="D583" s="13" t="s">
        <v>38</v>
      </c>
      <c r="E583" s="13" t="s">
        <v>38</v>
      </c>
      <c r="F583" s="19" t="s">
        <v>5242</v>
      </c>
      <c r="G583" s="13" t="s">
        <v>38</v>
      </c>
      <c r="H583" s="20">
        <v>45575</v>
      </c>
      <c r="I583" s="13" t="str">
        <f>TEXT(MONTH(H583),"00")&amp;"-"&amp;YEAR(H583)</f>
        <v>10-2024</v>
      </c>
      <c r="J583" s="19">
        <f>YEAR(H583)</f>
        <v>2024</v>
      </c>
      <c r="K583" s="227" t="s">
        <v>2474</v>
      </c>
      <c r="L583" s="13" t="s">
        <v>469</v>
      </c>
      <c r="M583" s="13" t="s">
        <v>470</v>
      </c>
      <c r="N583" s="13" t="s">
        <v>35</v>
      </c>
      <c r="O583" s="13" t="s">
        <v>36</v>
      </c>
      <c r="P583" s="13" t="s">
        <v>38</v>
      </c>
      <c r="Q583" s="19" t="s">
        <v>46</v>
      </c>
      <c r="R583" s="13" t="s">
        <v>38</v>
      </c>
      <c r="S583" s="13" t="s">
        <v>39</v>
      </c>
      <c r="T583" s="15">
        <v>1</v>
      </c>
      <c r="U583" s="228" t="s">
        <v>3785</v>
      </c>
      <c r="V583" s="19" t="s">
        <v>5379</v>
      </c>
      <c r="W583" s="16">
        <v>430.17</v>
      </c>
      <c r="X583" s="17">
        <f>ROUND(W583*T583,2)</f>
        <v>430.17</v>
      </c>
      <c r="Y583" s="18">
        <f>X583</f>
        <v>430.17</v>
      </c>
      <c r="Z583" s="18">
        <v>0</v>
      </c>
      <c r="AA583" s="18">
        <v>0</v>
      </c>
      <c r="AB583" s="18">
        <v>0</v>
      </c>
      <c r="AC583" s="18">
        <v>68.83</v>
      </c>
      <c r="AD583" s="18">
        <v>0</v>
      </c>
      <c r="AE583" s="18">
        <v>0</v>
      </c>
      <c r="AF583" s="18">
        <v>0</v>
      </c>
      <c r="AG583" s="18">
        <v>0</v>
      </c>
      <c r="AH583" s="18">
        <v>0</v>
      </c>
      <c r="AI583" s="18">
        <f>Y583-AA583+AB583+AC583+AD583-AE583-AF583+AG583-AH583</f>
        <v>499</v>
      </c>
    </row>
    <row r="584" spans="1:35" x14ac:dyDescent="0.2">
      <c r="A584" s="13" t="s">
        <v>5243</v>
      </c>
      <c r="B584" s="13" t="s">
        <v>38</v>
      </c>
      <c r="C584" s="14" t="s">
        <v>43</v>
      </c>
      <c r="D584" s="13" t="s">
        <v>38</v>
      </c>
      <c r="E584" s="13" t="s">
        <v>38</v>
      </c>
      <c r="F584" s="19" t="s">
        <v>5244</v>
      </c>
      <c r="G584" s="13" t="s">
        <v>38</v>
      </c>
      <c r="H584" s="20">
        <v>45576</v>
      </c>
      <c r="I584" s="13" t="str">
        <f>TEXT(MONTH(H584),"00")&amp;"-"&amp;YEAR(H584)</f>
        <v>10-2024</v>
      </c>
      <c r="J584" s="19">
        <f>YEAR(H584)</f>
        <v>2024</v>
      </c>
      <c r="K584" s="227" t="s">
        <v>2474</v>
      </c>
      <c r="L584" s="13" t="s">
        <v>473</v>
      </c>
      <c r="M584" s="13" t="s">
        <v>474</v>
      </c>
      <c r="N584" s="13" t="s">
        <v>35</v>
      </c>
      <c r="O584" s="13" t="s">
        <v>36</v>
      </c>
      <c r="P584" s="13" t="s">
        <v>38</v>
      </c>
      <c r="Q584" s="19" t="s">
        <v>56</v>
      </c>
      <c r="R584" s="13" t="s">
        <v>38</v>
      </c>
      <c r="S584" s="13" t="s">
        <v>39</v>
      </c>
      <c r="T584" s="15">
        <v>1</v>
      </c>
      <c r="U584" s="228" t="s">
        <v>3784</v>
      </c>
      <c r="V584" s="19" t="s">
        <v>4250</v>
      </c>
      <c r="W584" s="16">
        <v>1680</v>
      </c>
      <c r="X584" s="17">
        <f>ROUND(W584*T584,2)</f>
        <v>1680</v>
      </c>
      <c r="Y584" s="18">
        <f>ROUND(X584/1.16,2)</f>
        <v>1448.28</v>
      </c>
      <c r="Z584" s="18">
        <v>0</v>
      </c>
      <c r="AA584" s="18">
        <v>0</v>
      </c>
      <c r="AB584" s="18">
        <v>0</v>
      </c>
      <c r="AC584" s="18">
        <f>X584-Y584</f>
        <v>231.72000000000003</v>
      </c>
      <c r="AD584" s="18">
        <v>0</v>
      </c>
      <c r="AE584" s="18">
        <v>0</v>
      </c>
      <c r="AF584" s="18">
        <v>0</v>
      </c>
      <c r="AG584" s="18">
        <v>0</v>
      </c>
      <c r="AH584" s="18">
        <v>0</v>
      </c>
      <c r="AI584" s="18">
        <f>Y584-AA584+AB584+AC584+AD584-AE584-AF584+AG584-AH584</f>
        <v>1680</v>
      </c>
    </row>
    <row r="585" spans="1:35" x14ac:dyDescent="0.2">
      <c r="A585" s="13" t="s">
        <v>5245</v>
      </c>
      <c r="B585" s="13" t="s">
        <v>38</v>
      </c>
      <c r="C585" s="14" t="s">
        <v>43</v>
      </c>
      <c r="D585" s="13" t="s">
        <v>38</v>
      </c>
      <c r="E585" s="13" t="s">
        <v>38</v>
      </c>
      <c r="F585" s="19" t="s">
        <v>5246</v>
      </c>
      <c r="G585" s="13" t="s">
        <v>38</v>
      </c>
      <c r="H585" s="20">
        <v>45587</v>
      </c>
      <c r="I585" s="13" t="str">
        <f>TEXT(MONTH(H585),"00")&amp;"-"&amp;YEAR(H585)</f>
        <v>10-2024</v>
      </c>
      <c r="J585" s="19">
        <f>YEAR(H585)</f>
        <v>2024</v>
      </c>
      <c r="K585" s="227" t="s">
        <v>2474</v>
      </c>
      <c r="L585" s="13" t="s">
        <v>473</v>
      </c>
      <c r="M585" s="13" t="s">
        <v>474</v>
      </c>
      <c r="N585" s="13" t="s">
        <v>35</v>
      </c>
      <c r="O585" s="13" t="s">
        <v>36</v>
      </c>
      <c r="P585" s="13" t="s">
        <v>38</v>
      </c>
      <c r="Q585" s="19" t="s">
        <v>56</v>
      </c>
      <c r="R585" s="13" t="s">
        <v>38</v>
      </c>
      <c r="S585" s="13" t="s">
        <v>39</v>
      </c>
      <c r="T585" s="15">
        <v>1</v>
      </c>
      <c r="U585" s="228" t="s">
        <v>3784</v>
      </c>
      <c r="V585" s="19" t="s">
        <v>2173</v>
      </c>
      <c r="W585" s="16">
        <v>300</v>
      </c>
      <c r="X585" s="17">
        <f>ROUND(W585*T585,2)</f>
        <v>300</v>
      </c>
      <c r="Y585" s="18">
        <f>ROUND(X585/1.16,2)</f>
        <v>258.62</v>
      </c>
      <c r="Z585" s="18">
        <v>0</v>
      </c>
      <c r="AA585" s="18">
        <v>0</v>
      </c>
      <c r="AB585" s="18">
        <v>0</v>
      </c>
      <c r="AC585" s="18">
        <f>X585-Y585</f>
        <v>41.379999999999995</v>
      </c>
      <c r="AD585" s="18">
        <v>0</v>
      </c>
      <c r="AE585" s="18">
        <v>0</v>
      </c>
      <c r="AF585" s="18">
        <v>0</v>
      </c>
      <c r="AG585" s="18">
        <v>0</v>
      </c>
      <c r="AH585" s="18">
        <v>0</v>
      </c>
      <c r="AI585" s="18">
        <f>Y585-AA585+AB585+AC585+AD585-AE585-AF585+AG585-AH585</f>
        <v>300</v>
      </c>
    </row>
    <row r="586" spans="1:35" x14ac:dyDescent="0.2">
      <c r="A586" s="13" t="s">
        <v>5247</v>
      </c>
      <c r="B586" s="13" t="s">
        <v>38</v>
      </c>
      <c r="C586" s="14" t="s">
        <v>43</v>
      </c>
      <c r="D586" s="13" t="s">
        <v>38</v>
      </c>
      <c r="E586" s="13" t="s">
        <v>38</v>
      </c>
      <c r="F586" s="19" t="s">
        <v>5248</v>
      </c>
      <c r="G586" s="13" t="s">
        <v>38</v>
      </c>
      <c r="H586" s="20">
        <v>45578</v>
      </c>
      <c r="I586" s="13" t="str">
        <f>TEXT(MONTH(H586),"00")&amp;"-"&amp;YEAR(H586)</f>
        <v>10-2024</v>
      </c>
      <c r="J586" s="19">
        <f>YEAR(H586)</f>
        <v>2024</v>
      </c>
      <c r="K586" s="227" t="s">
        <v>2474</v>
      </c>
      <c r="L586" s="13" t="s">
        <v>475</v>
      </c>
      <c r="M586" s="13" t="s">
        <v>5468</v>
      </c>
      <c r="N586" s="13" t="s">
        <v>35</v>
      </c>
      <c r="O586" s="13" t="s">
        <v>36</v>
      </c>
      <c r="P586" s="13" t="s">
        <v>38</v>
      </c>
      <c r="Q586" s="19" t="s">
        <v>56</v>
      </c>
      <c r="R586" s="13" t="s">
        <v>38</v>
      </c>
      <c r="S586" s="13" t="s">
        <v>1190</v>
      </c>
      <c r="T586" s="15">
        <v>19.399999999999999</v>
      </c>
      <c r="U586" s="228" t="s">
        <v>3785</v>
      </c>
      <c r="V586" s="19" t="s">
        <v>480</v>
      </c>
      <c r="W586" s="16">
        <v>15.99</v>
      </c>
      <c r="X586" s="17">
        <f>ROUND(W586*T586,2)</f>
        <v>310.20999999999998</v>
      </c>
      <c r="Y586" s="18">
        <f>X586</f>
        <v>310.20999999999998</v>
      </c>
      <c r="Z586" s="18">
        <v>0</v>
      </c>
      <c r="AA586" s="18">
        <v>0</v>
      </c>
      <c r="AB586" s="18">
        <v>0</v>
      </c>
      <c r="AC586" s="18">
        <f>ROUND(Y586*0.16,2)</f>
        <v>49.63</v>
      </c>
      <c r="AD586" s="18">
        <v>0</v>
      </c>
      <c r="AE586" s="18">
        <v>0</v>
      </c>
      <c r="AF586" s="18">
        <v>0</v>
      </c>
      <c r="AG586" s="18">
        <v>0</v>
      </c>
      <c r="AH586" s="18">
        <v>0</v>
      </c>
      <c r="AI586" s="18">
        <f>Y586-AA586+AB586+AC586+AD586-AE586-AF586+AG586-AH586</f>
        <v>359.84</v>
      </c>
    </row>
    <row r="587" spans="1:35" x14ac:dyDescent="0.2">
      <c r="A587" s="13" t="s">
        <v>5572</v>
      </c>
      <c r="B587" s="13" t="s">
        <v>108</v>
      </c>
      <c r="C587" s="14" t="s">
        <v>43</v>
      </c>
      <c r="D587" s="13" t="s">
        <v>86</v>
      </c>
      <c r="E587" s="13" t="s">
        <v>5573</v>
      </c>
      <c r="F587" s="13" t="s">
        <v>5574</v>
      </c>
      <c r="G587" s="13" t="s">
        <v>5575</v>
      </c>
      <c r="H587" s="13" t="s">
        <v>5576</v>
      </c>
      <c r="I587" s="13" t="str">
        <f t="shared" ref="I587:I618" si="55">MID(H587,6,2)&amp;"-"&amp;LEFT(H587,4)</f>
        <v>11-2024</v>
      </c>
      <c r="J587" s="13" t="str">
        <f t="shared" ref="J587:J618" si="56">LEFT(H587,4)</f>
        <v>2024</v>
      </c>
      <c r="K587" s="227" t="s">
        <v>2474</v>
      </c>
      <c r="L587" s="13" t="s">
        <v>57</v>
      </c>
      <c r="M587" s="13" t="s">
        <v>135</v>
      </c>
      <c r="N587" s="13" t="s">
        <v>35</v>
      </c>
      <c r="O587" s="13" t="s">
        <v>36</v>
      </c>
      <c r="P587" s="13" t="s">
        <v>44</v>
      </c>
      <c r="Q587" s="13" t="s">
        <v>56</v>
      </c>
      <c r="R587" s="13" t="s">
        <v>45</v>
      </c>
      <c r="S587" s="13" t="s">
        <v>39</v>
      </c>
      <c r="T587" s="15">
        <v>1</v>
      </c>
      <c r="U587" s="228" t="s">
        <v>3786</v>
      </c>
      <c r="V587" s="13" t="s">
        <v>6050</v>
      </c>
      <c r="W587" s="16" t="s">
        <v>6051</v>
      </c>
      <c r="X587" s="17">
        <v>1896.3</v>
      </c>
      <c r="Y587" s="18">
        <v>1896.3</v>
      </c>
      <c r="Z587" s="18">
        <v>0</v>
      </c>
      <c r="AA587" s="18">
        <v>0</v>
      </c>
      <c r="AB587" s="18">
        <v>0</v>
      </c>
      <c r="AC587" s="18">
        <v>303.41000000000003</v>
      </c>
      <c r="AD587" s="18">
        <v>0</v>
      </c>
      <c r="AE587" s="18">
        <v>0</v>
      </c>
      <c r="AF587" s="18">
        <v>0</v>
      </c>
      <c r="AG587" s="18">
        <v>0</v>
      </c>
      <c r="AH587" s="18">
        <v>0</v>
      </c>
      <c r="AI587" s="18">
        <v>2199.71</v>
      </c>
    </row>
    <row r="588" spans="1:35" x14ac:dyDescent="0.2">
      <c r="A588" s="13" t="s">
        <v>5577</v>
      </c>
      <c r="B588" s="13" t="s">
        <v>108</v>
      </c>
      <c r="C588" s="14" t="s">
        <v>43</v>
      </c>
      <c r="D588" s="13" t="s">
        <v>86</v>
      </c>
      <c r="E588" s="13" t="s">
        <v>5578</v>
      </c>
      <c r="F588" s="13" t="s">
        <v>5579</v>
      </c>
      <c r="G588" s="13" t="s">
        <v>5580</v>
      </c>
      <c r="H588" s="13" t="s">
        <v>5581</v>
      </c>
      <c r="I588" s="13" t="str">
        <f t="shared" si="55"/>
        <v>11-2024</v>
      </c>
      <c r="J588" s="13" t="str">
        <f t="shared" si="56"/>
        <v>2024</v>
      </c>
      <c r="K588" s="227" t="s">
        <v>2474</v>
      </c>
      <c r="L588" s="13" t="s">
        <v>57</v>
      </c>
      <c r="M588" s="13" t="s">
        <v>135</v>
      </c>
      <c r="N588" s="13" t="s">
        <v>35</v>
      </c>
      <c r="O588" s="13" t="s">
        <v>36</v>
      </c>
      <c r="P588" s="13" t="s">
        <v>44</v>
      </c>
      <c r="Q588" s="13" t="s">
        <v>56</v>
      </c>
      <c r="R588" s="13" t="s">
        <v>45</v>
      </c>
      <c r="S588" s="13" t="s">
        <v>39</v>
      </c>
      <c r="T588" s="15">
        <v>1</v>
      </c>
      <c r="U588" s="228" t="s">
        <v>3786</v>
      </c>
      <c r="V588" s="13" t="s">
        <v>142</v>
      </c>
      <c r="W588" s="16" t="s">
        <v>6052</v>
      </c>
      <c r="X588" s="17">
        <v>212</v>
      </c>
      <c r="Y588" s="18">
        <v>212</v>
      </c>
      <c r="Z588" s="18">
        <v>0</v>
      </c>
      <c r="AA588" s="18">
        <v>0</v>
      </c>
      <c r="AB588" s="18">
        <v>0</v>
      </c>
      <c r="AC588" s="18">
        <v>33.92</v>
      </c>
      <c r="AD588" s="18">
        <v>0</v>
      </c>
      <c r="AE588" s="18">
        <v>0</v>
      </c>
      <c r="AF588" s="18">
        <v>0</v>
      </c>
      <c r="AG588" s="18">
        <v>0</v>
      </c>
      <c r="AH588" s="18">
        <v>0</v>
      </c>
      <c r="AI588" s="18">
        <v>245.92000000000002</v>
      </c>
    </row>
    <row r="589" spans="1:35" x14ac:dyDescent="0.2">
      <c r="A589" s="13" t="s">
        <v>5582</v>
      </c>
      <c r="B589" s="13" t="s">
        <v>108</v>
      </c>
      <c r="C589" s="14" t="s">
        <v>43</v>
      </c>
      <c r="D589" s="13" t="s">
        <v>5583</v>
      </c>
      <c r="E589" s="13" t="s">
        <v>5584</v>
      </c>
      <c r="F589" s="13" t="s">
        <v>5585</v>
      </c>
      <c r="G589" s="13" t="s">
        <v>5586</v>
      </c>
      <c r="H589" s="13" t="s">
        <v>5587</v>
      </c>
      <c r="I589" s="13" t="str">
        <f t="shared" si="55"/>
        <v>11-2024</v>
      </c>
      <c r="J589" s="13" t="str">
        <f t="shared" si="56"/>
        <v>2024</v>
      </c>
      <c r="K589" s="227" t="s">
        <v>2475</v>
      </c>
      <c r="L589" s="13" t="s">
        <v>6008</v>
      </c>
      <c r="M589" s="13" t="s">
        <v>6009</v>
      </c>
      <c r="N589" s="13" t="s">
        <v>35</v>
      </c>
      <c r="O589" s="13" t="s">
        <v>36</v>
      </c>
      <c r="P589" s="13" t="s">
        <v>44</v>
      </c>
      <c r="Q589" s="13" t="s">
        <v>56</v>
      </c>
      <c r="R589" s="13" t="s">
        <v>45</v>
      </c>
      <c r="S589" s="13" t="s">
        <v>39</v>
      </c>
      <c r="T589" s="15">
        <v>1</v>
      </c>
      <c r="U589" s="228" t="s">
        <v>3784</v>
      </c>
      <c r="V589" s="13" t="s">
        <v>6053</v>
      </c>
      <c r="W589" s="16" t="s">
        <v>6054</v>
      </c>
      <c r="X589" s="17">
        <v>371.93</v>
      </c>
      <c r="Y589" s="18">
        <v>361.63</v>
      </c>
      <c r="Z589" s="18">
        <v>0</v>
      </c>
      <c r="AA589" s="18">
        <v>0</v>
      </c>
      <c r="AB589" s="74">
        <v>10.300000000000011</v>
      </c>
      <c r="AC589" s="18">
        <v>57.86</v>
      </c>
      <c r="AD589" s="18">
        <v>0</v>
      </c>
      <c r="AE589" s="18">
        <v>0</v>
      </c>
      <c r="AF589" s="18">
        <v>0</v>
      </c>
      <c r="AG589" s="18">
        <v>0</v>
      </c>
      <c r="AH589" s="18">
        <v>0</v>
      </c>
      <c r="AI589" s="18">
        <v>429.79</v>
      </c>
    </row>
    <row r="590" spans="1:35" x14ac:dyDescent="0.2">
      <c r="A590" s="13" t="s">
        <v>5588</v>
      </c>
      <c r="B590" s="13" t="s">
        <v>108</v>
      </c>
      <c r="C590" s="14" t="s">
        <v>43</v>
      </c>
      <c r="D590" s="13" t="s">
        <v>34</v>
      </c>
      <c r="E590" s="13" t="s">
        <v>5589</v>
      </c>
      <c r="F590" s="13" t="s">
        <v>5589</v>
      </c>
      <c r="G590" s="13" t="s">
        <v>5590</v>
      </c>
      <c r="H590" s="13" t="s">
        <v>5591</v>
      </c>
      <c r="I590" s="13" t="str">
        <f t="shared" si="55"/>
        <v>11-2024</v>
      </c>
      <c r="J590" s="13" t="str">
        <f t="shared" si="56"/>
        <v>2024</v>
      </c>
      <c r="K590" s="227" t="s">
        <v>2474</v>
      </c>
      <c r="L590" s="13" t="s">
        <v>6010</v>
      </c>
      <c r="M590" s="13" t="s">
        <v>6011</v>
      </c>
      <c r="N590" s="13" t="s">
        <v>35</v>
      </c>
      <c r="O590" s="13" t="s">
        <v>36</v>
      </c>
      <c r="P590" s="13" t="s">
        <v>44</v>
      </c>
      <c r="Q590" s="13" t="s">
        <v>56</v>
      </c>
      <c r="R590" s="13" t="s">
        <v>45</v>
      </c>
      <c r="S590" s="13" t="s">
        <v>39</v>
      </c>
      <c r="T590" s="15">
        <v>1</v>
      </c>
      <c r="U590" s="228" t="s">
        <v>3785</v>
      </c>
      <c r="V590" s="13" t="s">
        <v>6055</v>
      </c>
      <c r="W590" s="16" t="s">
        <v>6056</v>
      </c>
      <c r="X590" s="17">
        <v>4479.32</v>
      </c>
      <c r="Y590" s="18">
        <v>2239.66</v>
      </c>
      <c r="Z590" s="18">
        <v>0</v>
      </c>
      <c r="AA590" s="18">
        <v>0</v>
      </c>
      <c r="AB590" s="18">
        <v>0</v>
      </c>
      <c r="AC590" s="18">
        <v>358.35</v>
      </c>
      <c r="AD590" s="18">
        <v>0</v>
      </c>
      <c r="AE590" s="18">
        <v>0</v>
      </c>
      <c r="AF590" s="18">
        <v>0</v>
      </c>
      <c r="AG590" s="18">
        <v>0</v>
      </c>
      <c r="AH590" s="18">
        <v>0</v>
      </c>
      <c r="AI590" s="18">
        <v>2598.0099999999998</v>
      </c>
    </row>
    <row r="591" spans="1:35" x14ac:dyDescent="0.2">
      <c r="A591" s="13" t="s">
        <v>5592</v>
      </c>
      <c r="B591" s="13" t="s">
        <v>108</v>
      </c>
      <c r="C591" s="14" t="s">
        <v>43</v>
      </c>
      <c r="D591" s="13" t="s">
        <v>5593</v>
      </c>
      <c r="E591" s="13" t="s">
        <v>48</v>
      </c>
      <c r="F591" s="13" t="s">
        <v>5594</v>
      </c>
      <c r="G591" s="13" t="s">
        <v>5595</v>
      </c>
      <c r="H591" s="13" t="s">
        <v>5596</v>
      </c>
      <c r="I591" s="13" t="str">
        <f t="shared" si="55"/>
        <v>11-2024</v>
      </c>
      <c r="J591" s="13" t="str">
        <f t="shared" si="56"/>
        <v>2024</v>
      </c>
      <c r="K591" s="227" t="s">
        <v>2474</v>
      </c>
      <c r="L591" s="13" t="s">
        <v>49</v>
      </c>
      <c r="M591" s="13" t="s">
        <v>124</v>
      </c>
      <c r="N591" s="13" t="s">
        <v>35</v>
      </c>
      <c r="O591" s="13" t="s">
        <v>36</v>
      </c>
      <c r="P591" s="13" t="s">
        <v>44</v>
      </c>
      <c r="Q591" s="13" t="s">
        <v>37</v>
      </c>
      <c r="R591" s="13" t="s">
        <v>45</v>
      </c>
      <c r="S591" s="13" t="s">
        <v>39</v>
      </c>
      <c r="T591" s="15">
        <v>1</v>
      </c>
      <c r="U591" s="228" t="s">
        <v>3785</v>
      </c>
      <c r="V591" s="13" t="s">
        <v>6057</v>
      </c>
      <c r="W591" s="16" t="s">
        <v>6058</v>
      </c>
      <c r="X591" s="17">
        <v>58.5</v>
      </c>
      <c r="Y591" s="18">
        <v>58.5</v>
      </c>
      <c r="Z591" s="18">
        <v>0</v>
      </c>
      <c r="AA591" s="18">
        <v>0</v>
      </c>
      <c r="AB591" s="18">
        <v>0</v>
      </c>
      <c r="AC591" s="18">
        <v>9.36</v>
      </c>
      <c r="AD591" s="18">
        <v>0</v>
      </c>
      <c r="AE591" s="18">
        <v>0</v>
      </c>
      <c r="AF591" s="18">
        <v>0</v>
      </c>
      <c r="AG591" s="18">
        <v>0</v>
      </c>
      <c r="AH591" s="18">
        <v>0</v>
      </c>
      <c r="AI591" s="18">
        <v>67.86</v>
      </c>
    </row>
    <row r="592" spans="1:35" x14ac:dyDescent="0.2">
      <c r="A592" s="13" t="s">
        <v>5597</v>
      </c>
      <c r="B592" s="13" t="s">
        <v>108</v>
      </c>
      <c r="C592" s="14" t="s">
        <v>43</v>
      </c>
      <c r="D592" s="13" t="s">
        <v>34</v>
      </c>
      <c r="E592" s="13" t="s">
        <v>34</v>
      </c>
      <c r="F592" s="13" t="s">
        <v>5598</v>
      </c>
      <c r="G592" s="13" t="s">
        <v>5599</v>
      </c>
      <c r="H592" s="13" t="s">
        <v>5600</v>
      </c>
      <c r="I592" s="13" t="str">
        <f t="shared" si="55"/>
        <v>11-2024</v>
      </c>
      <c r="J592" s="13" t="str">
        <f t="shared" si="56"/>
        <v>2024</v>
      </c>
      <c r="K592" s="227" t="s">
        <v>2475</v>
      </c>
      <c r="L592" s="13" t="s">
        <v>6012</v>
      </c>
      <c r="M592" s="13" t="s">
        <v>6013</v>
      </c>
      <c r="N592" s="13" t="s">
        <v>35</v>
      </c>
      <c r="O592" s="13" t="s">
        <v>36</v>
      </c>
      <c r="P592" s="13" t="s">
        <v>44</v>
      </c>
      <c r="Q592" s="13" t="s">
        <v>58</v>
      </c>
      <c r="R592" s="13" t="s">
        <v>45</v>
      </c>
      <c r="S592" s="13" t="s">
        <v>39</v>
      </c>
      <c r="T592" s="15">
        <v>1</v>
      </c>
      <c r="U592" s="228" t="s">
        <v>3784</v>
      </c>
      <c r="V592" s="13" t="s">
        <v>6059</v>
      </c>
      <c r="W592" s="16" t="s">
        <v>6060</v>
      </c>
      <c r="X592" s="17">
        <v>950</v>
      </c>
      <c r="Y592" s="18">
        <v>950</v>
      </c>
      <c r="Z592" s="18">
        <v>0</v>
      </c>
      <c r="AA592" s="18">
        <v>0</v>
      </c>
      <c r="AB592" s="18">
        <v>0</v>
      </c>
      <c r="AC592" s="18">
        <v>152</v>
      </c>
      <c r="AD592" s="18">
        <v>0</v>
      </c>
      <c r="AE592" s="18">
        <v>0</v>
      </c>
      <c r="AF592" s="18">
        <v>0</v>
      </c>
      <c r="AG592" s="18">
        <v>0</v>
      </c>
      <c r="AH592" s="18">
        <v>0</v>
      </c>
      <c r="AI592" s="18">
        <v>1102</v>
      </c>
    </row>
    <row r="593" spans="1:35" x14ac:dyDescent="0.2">
      <c r="A593" s="13" t="s">
        <v>5601</v>
      </c>
      <c r="B593" s="13" t="s">
        <v>108</v>
      </c>
      <c r="C593" s="14" t="s">
        <v>43</v>
      </c>
      <c r="D593" s="13" t="s">
        <v>1889</v>
      </c>
      <c r="E593" s="13" t="s">
        <v>5602</v>
      </c>
      <c r="F593" s="13" t="s">
        <v>5603</v>
      </c>
      <c r="G593" s="13" t="s">
        <v>5604</v>
      </c>
      <c r="H593" s="13" t="s">
        <v>5605</v>
      </c>
      <c r="I593" s="13" t="str">
        <f t="shared" si="55"/>
        <v>11-2024</v>
      </c>
      <c r="J593" s="13" t="str">
        <f t="shared" si="56"/>
        <v>2024</v>
      </c>
      <c r="K593" s="227" t="s">
        <v>2475</v>
      </c>
      <c r="L593" s="13" t="s">
        <v>6014</v>
      </c>
      <c r="M593" s="13" t="s">
        <v>6015</v>
      </c>
      <c r="N593" s="13" t="s">
        <v>35</v>
      </c>
      <c r="O593" s="13" t="s">
        <v>36</v>
      </c>
      <c r="P593" s="13" t="s">
        <v>44</v>
      </c>
      <c r="Q593" s="13" t="s">
        <v>58</v>
      </c>
      <c r="R593" s="13" t="s">
        <v>45</v>
      </c>
      <c r="S593" s="13" t="s">
        <v>39</v>
      </c>
      <c r="T593" s="15">
        <v>1</v>
      </c>
      <c r="U593" s="228" t="s">
        <v>3784</v>
      </c>
      <c r="V593" s="13" t="s">
        <v>6061</v>
      </c>
      <c r="W593" s="16" t="s">
        <v>6062</v>
      </c>
      <c r="X593" s="17">
        <v>431.04</v>
      </c>
      <c r="Y593" s="18">
        <v>431.04</v>
      </c>
      <c r="Z593" s="18">
        <v>0</v>
      </c>
      <c r="AA593" s="18">
        <v>0</v>
      </c>
      <c r="AB593" s="18">
        <v>0</v>
      </c>
      <c r="AC593" s="18">
        <v>68.97</v>
      </c>
      <c r="AD593" s="18">
        <v>0</v>
      </c>
      <c r="AE593" s="18">
        <v>0</v>
      </c>
      <c r="AF593" s="18">
        <v>0</v>
      </c>
      <c r="AG593" s="18">
        <v>0</v>
      </c>
      <c r="AH593" s="18">
        <v>0</v>
      </c>
      <c r="AI593" s="18">
        <v>500.01</v>
      </c>
    </row>
    <row r="594" spans="1:35" x14ac:dyDescent="0.2">
      <c r="A594" s="13" t="s">
        <v>5606</v>
      </c>
      <c r="B594" s="13" t="s">
        <v>108</v>
      </c>
      <c r="C594" s="14" t="s">
        <v>43</v>
      </c>
      <c r="D594" s="13" t="s">
        <v>86</v>
      </c>
      <c r="E594" s="13" t="s">
        <v>5607</v>
      </c>
      <c r="F594" s="13" t="s">
        <v>5608</v>
      </c>
      <c r="G594" s="13" t="s">
        <v>5609</v>
      </c>
      <c r="H594" s="13" t="s">
        <v>5610</v>
      </c>
      <c r="I594" s="13" t="str">
        <f t="shared" si="55"/>
        <v>11-2024</v>
      </c>
      <c r="J594" s="13" t="str">
        <f t="shared" si="56"/>
        <v>2024</v>
      </c>
      <c r="K594" s="227" t="s">
        <v>2475</v>
      </c>
      <c r="L594" s="13" t="s">
        <v>4153</v>
      </c>
      <c r="M594" s="13" t="s">
        <v>4154</v>
      </c>
      <c r="N594" s="13" t="s">
        <v>35</v>
      </c>
      <c r="O594" s="13" t="s">
        <v>36</v>
      </c>
      <c r="P594" s="13" t="s">
        <v>44</v>
      </c>
      <c r="Q594" s="13" t="s">
        <v>37</v>
      </c>
      <c r="R594" s="13" t="s">
        <v>45</v>
      </c>
      <c r="S594" s="13" t="s">
        <v>39</v>
      </c>
      <c r="T594" s="15">
        <v>1</v>
      </c>
      <c r="U594" s="228" t="s">
        <v>3784</v>
      </c>
      <c r="V594" s="13" t="s">
        <v>6063</v>
      </c>
      <c r="W594" s="16" t="s">
        <v>6064</v>
      </c>
      <c r="X594" s="17">
        <v>887.93</v>
      </c>
      <c r="Y594" s="18">
        <v>887.93</v>
      </c>
      <c r="Z594" s="18">
        <v>0</v>
      </c>
      <c r="AA594" s="18">
        <v>0</v>
      </c>
      <c r="AB594" s="18">
        <v>0</v>
      </c>
      <c r="AC594" s="18">
        <v>142.07</v>
      </c>
      <c r="AD594" s="18">
        <v>0</v>
      </c>
      <c r="AE594" s="18">
        <v>0</v>
      </c>
      <c r="AF594" s="18">
        <v>0</v>
      </c>
      <c r="AG594" s="18">
        <v>0</v>
      </c>
      <c r="AH594" s="18">
        <v>0</v>
      </c>
      <c r="AI594" s="18">
        <v>1030</v>
      </c>
    </row>
    <row r="595" spans="1:35" x14ac:dyDescent="0.2">
      <c r="A595" s="13" t="s">
        <v>5611</v>
      </c>
      <c r="B595" s="13" t="s">
        <v>108</v>
      </c>
      <c r="C595" s="14" t="s">
        <v>43</v>
      </c>
      <c r="D595" s="13" t="s">
        <v>86</v>
      </c>
      <c r="E595" s="13" t="s">
        <v>5612</v>
      </c>
      <c r="F595" s="13" t="s">
        <v>5613</v>
      </c>
      <c r="G595" s="13" t="s">
        <v>5614</v>
      </c>
      <c r="H595" s="13" t="s">
        <v>5615</v>
      </c>
      <c r="I595" s="13" t="str">
        <f t="shared" si="55"/>
        <v>11-2024</v>
      </c>
      <c r="J595" s="13" t="str">
        <f t="shared" si="56"/>
        <v>2024</v>
      </c>
      <c r="K595" s="227" t="s">
        <v>2475</v>
      </c>
      <c r="L595" s="13" t="s">
        <v>4153</v>
      </c>
      <c r="M595" s="13" t="s">
        <v>4154</v>
      </c>
      <c r="N595" s="13" t="s">
        <v>35</v>
      </c>
      <c r="O595" s="13" t="s">
        <v>36</v>
      </c>
      <c r="P595" s="13" t="s">
        <v>44</v>
      </c>
      <c r="Q595" s="13" t="s">
        <v>46</v>
      </c>
      <c r="R595" s="13" t="s">
        <v>45</v>
      </c>
      <c r="S595" s="13" t="s">
        <v>39</v>
      </c>
      <c r="T595" s="15">
        <v>1</v>
      </c>
      <c r="U595" s="228" t="s">
        <v>3784</v>
      </c>
      <c r="V595" s="13" t="s">
        <v>6065</v>
      </c>
      <c r="W595" s="16" t="s">
        <v>6066</v>
      </c>
      <c r="X595" s="17">
        <v>732.75</v>
      </c>
      <c r="Y595" s="18">
        <v>732.75</v>
      </c>
      <c r="Z595" s="18">
        <v>0</v>
      </c>
      <c r="AA595" s="18">
        <v>0</v>
      </c>
      <c r="AB595" s="18">
        <v>0</v>
      </c>
      <c r="AC595" s="18">
        <v>117.25</v>
      </c>
      <c r="AD595" s="18">
        <v>0</v>
      </c>
      <c r="AE595" s="18">
        <v>0</v>
      </c>
      <c r="AF595" s="18">
        <v>0</v>
      </c>
      <c r="AG595" s="18">
        <v>0</v>
      </c>
      <c r="AH595" s="18">
        <v>0</v>
      </c>
      <c r="AI595" s="18">
        <v>850</v>
      </c>
    </row>
    <row r="596" spans="1:35" x14ac:dyDescent="0.2">
      <c r="A596" s="13" t="s">
        <v>5616</v>
      </c>
      <c r="B596" s="13" t="s">
        <v>108</v>
      </c>
      <c r="C596" s="14" t="s">
        <v>43</v>
      </c>
      <c r="D596" s="13" t="s">
        <v>83</v>
      </c>
      <c r="E596" s="13" t="s">
        <v>5617</v>
      </c>
      <c r="F596" s="13" t="s">
        <v>5618</v>
      </c>
      <c r="G596" s="13" t="s">
        <v>5619</v>
      </c>
      <c r="H596" s="13" t="s">
        <v>5620</v>
      </c>
      <c r="I596" s="13" t="str">
        <f t="shared" si="55"/>
        <v>11-2024</v>
      </c>
      <c r="J596" s="13" t="str">
        <f t="shared" si="56"/>
        <v>2024</v>
      </c>
      <c r="K596" s="227" t="s">
        <v>2474</v>
      </c>
      <c r="L596" s="13" t="s">
        <v>1628</v>
      </c>
      <c r="M596" s="13" t="s">
        <v>1629</v>
      </c>
      <c r="N596" s="13" t="s">
        <v>35</v>
      </c>
      <c r="O596" s="13" t="s">
        <v>36</v>
      </c>
      <c r="P596" s="13" t="s">
        <v>44</v>
      </c>
      <c r="Q596" s="13" t="s">
        <v>46</v>
      </c>
      <c r="R596" s="13" t="s">
        <v>45</v>
      </c>
      <c r="S596" s="13" t="s">
        <v>39</v>
      </c>
      <c r="T596" s="15">
        <v>1</v>
      </c>
      <c r="U596" s="228" t="s">
        <v>3784</v>
      </c>
      <c r="V596" s="13" t="s">
        <v>6067</v>
      </c>
      <c r="W596" s="16" t="s">
        <v>6068</v>
      </c>
      <c r="X596" s="17">
        <v>716.38</v>
      </c>
      <c r="Y596" s="18">
        <v>39.19</v>
      </c>
      <c r="Z596" s="18">
        <v>0</v>
      </c>
      <c r="AA596" s="18">
        <v>0</v>
      </c>
      <c r="AB596" s="74">
        <v>677.19</v>
      </c>
      <c r="AC596" s="18">
        <v>6.27</v>
      </c>
      <c r="AD596" s="18">
        <v>0</v>
      </c>
      <c r="AE596" s="18">
        <v>0</v>
      </c>
      <c r="AF596" s="18">
        <v>0</v>
      </c>
      <c r="AG596" s="18">
        <v>0</v>
      </c>
      <c r="AH596" s="18">
        <v>0</v>
      </c>
      <c r="AI596" s="18">
        <v>722.65000000000009</v>
      </c>
    </row>
    <row r="597" spans="1:35" x14ac:dyDescent="0.2">
      <c r="A597" s="13" t="s">
        <v>5621</v>
      </c>
      <c r="B597" s="13" t="s">
        <v>108</v>
      </c>
      <c r="C597" s="14" t="s">
        <v>43</v>
      </c>
      <c r="D597" s="13" t="s">
        <v>5622</v>
      </c>
      <c r="E597" s="13" t="s">
        <v>5623</v>
      </c>
      <c r="F597" s="13" t="s">
        <v>5624</v>
      </c>
      <c r="G597" s="13" t="s">
        <v>5625</v>
      </c>
      <c r="H597" s="13" t="s">
        <v>5626</v>
      </c>
      <c r="I597" s="13" t="str">
        <f t="shared" si="55"/>
        <v>11-2024</v>
      </c>
      <c r="J597" s="13" t="str">
        <f t="shared" si="56"/>
        <v>2024</v>
      </c>
      <c r="K597" s="227" t="s">
        <v>2475</v>
      </c>
      <c r="L597" s="13" t="s">
        <v>6016</v>
      </c>
      <c r="M597" s="13" t="s">
        <v>6017</v>
      </c>
      <c r="N597" s="13" t="s">
        <v>35</v>
      </c>
      <c r="O597" s="13" t="s">
        <v>36</v>
      </c>
      <c r="P597" s="13" t="s">
        <v>44</v>
      </c>
      <c r="Q597" s="13" t="s">
        <v>56</v>
      </c>
      <c r="R597" s="75" t="s">
        <v>2183</v>
      </c>
      <c r="S597" s="13" t="s">
        <v>39</v>
      </c>
      <c r="T597" s="15">
        <v>1</v>
      </c>
      <c r="U597" s="228" t="s">
        <v>3783</v>
      </c>
      <c r="V597" s="13" t="s">
        <v>6069</v>
      </c>
      <c r="W597" s="16" t="s">
        <v>6070</v>
      </c>
      <c r="X597" s="17">
        <v>4352.59</v>
      </c>
      <c r="Y597" s="18">
        <v>4352.59</v>
      </c>
      <c r="Z597" s="18">
        <v>0</v>
      </c>
      <c r="AA597" s="18">
        <v>0</v>
      </c>
      <c r="AB597" s="18">
        <v>0</v>
      </c>
      <c r="AC597" s="18">
        <v>696.41</v>
      </c>
      <c r="AD597" s="18">
        <v>0</v>
      </c>
      <c r="AE597" s="18">
        <v>0</v>
      </c>
      <c r="AF597" s="18">
        <v>0</v>
      </c>
      <c r="AG597" s="18">
        <v>0</v>
      </c>
      <c r="AH597" s="18">
        <v>0</v>
      </c>
      <c r="AI597" s="18">
        <v>5049</v>
      </c>
    </row>
    <row r="598" spans="1:35" x14ac:dyDescent="0.2">
      <c r="A598" s="13" t="s">
        <v>5627</v>
      </c>
      <c r="B598" s="13" t="s">
        <v>108</v>
      </c>
      <c r="C598" s="14" t="s">
        <v>43</v>
      </c>
      <c r="D598" s="13" t="s">
        <v>5628</v>
      </c>
      <c r="E598" s="13" t="s">
        <v>5629</v>
      </c>
      <c r="F598" s="13" t="s">
        <v>5630</v>
      </c>
      <c r="G598" s="13" t="s">
        <v>5631</v>
      </c>
      <c r="H598" s="13" t="s">
        <v>5632</v>
      </c>
      <c r="I598" s="13" t="str">
        <f t="shared" si="55"/>
        <v>11-2024</v>
      </c>
      <c r="J598" s="13" t="str">
        <f t="shared" si="56"/>
        <v>2024</v>
      </c>
      <c r="K598" s="227" t="s">
        <v>2474</v>
      </c>
      <c r="L598" s="13" t="s">
        <v>6016</v>
      </c>
      <c r="M598" s="13" t="s">
        <v>6017</v>
      </c>
      <c r="N598" s="13" t="s">
        <v>35</v>
      </c>
      <c r="O598" s="13" t="s">
        <v>36</v>
      </c>
      <c r="P598" s="13" t="s">
        <v>44</v>
      </c>
      <c r="Q598" s="13" t="s">
        <v>56</v>
      </c>
      <c r="R598" s="75" t="s">
        <v>2183</v>
      </c>
      <c r="S598" s="13" t="s">
        <v>39</v>
      </c>
      <c r="T598" s="15">
        <v>1</v>
      </c>
      <c r="U598" s="228" t="s">
        <v>3783</v>
      </c>
      <c r="V598" s="13" t="s">
        <v>6071</v>
      </c>
      <c r="W598" s="16" t="s">
        <v>6070</v>
      </c>
      <c r="X598" s="17">
        <v>4352.59</v>
      </c>
      <c r="Y598" s="18">
        <v>4352.59</v>
      </c>
      <c r="Z598" s="18">
        <v>0</v>
      </c>
      <c r="AA598" s="18">
        <v>0</v>
      </c>
      <c r="AB598" s="18">
        <v>0</v>
      </c>
      <c r="AC598" s="18">
        <v>696.41</v>
      </c>
      <c r="AD598" s="18">
        <v>0</v>
      </c>
      <c r="AE598" s="18">
        <v>0</v>
      </c>
      <c r="AF598" s="18">
        <v>0</v>
      </c>
      <c r="AG598" s="18">
        <v>0</v>
      </c>
      <c r="AH598" s="18">
        <v>0</v>
      </c>
      <c r="AI598" s="18">
        <v>5049</v>
      </c>
    </row>
    <row r="599" spans="1:35" x14ac:dyDescent="0.2">
      <c r="A599" s="13" t="s">
        <v>5633</v>
      </c>
      <c r="B599" s="13" t="s">
        <v>108</v>
      </c>
      <c r="C599" s="14" t="s">
        <v>43</v>
      </c>
      <c r="D599" s="13" t="s">
        <v>4418</v>
      </c>
      <c r="E599" s="13" t="s">
        <v>5634</v>
      </c>
      <c r="F599" s="13" t="s">
        <v>5635</v>
      </c>
      <c r="G599" s="13" t="s">
        <v>5636</v>
      </c>
      <c r="H599" s="13" t="s">
        <v>5637</v>
      </c>
      <c r="I599" s="13" t="str">
        <f t="shared" si="55"/>
        <v>11-2024</v>
      </c>
      <c r="J599" s="13" t="str">
        <f t="shared" si="56"/>
        <v>2024</v>
      </c>
      <c r="K599" s="227" t="s">
        <v>2474</v>
      </c>
      <c r="L599" s="13" t="s">
        <v>4750</v>
      </c>
      <c r="M599" s="13" t="s">
        <v>4751</v>
      </c>
      <c r="N599" s="13" t="s">
        <v>35</v>
      </c>
      <c r="O599" s="13" t="s">
        <v>36</v>
      </c>
      <c r="P599" s="13" t="s">
        <v>44</v>
      </c>
      <c r="Q599" s="13" t="s">
        <v>37</v>
      </c>
      <c r="R599" s="13" t="s">
        <v>45</v>
      </c>
      <c r="S599" s="13" t="s">
        <v>39</v>
      </c>
      <c r="T599" s="15">
        <v>1</v>
      </c>
      <c r="U599" s="228" t="s">
        <v>3785</v>
      </c>
      <c r="V599" s="13" t="s">
        <v>6072</v>
      </c>
      <c r="W599" s="16" t="s">
        <v>812</v>
      </c>
      <c r="X599" s="17">
        <v>4500</v>
      </c>
      <c r="Y599" s="18">
        <v>4500</v>
      </c>
      <c r="Z599" s="18">
        <v>0</v>
      </c>
      <c r="AA599" s="18">
        <v>0</v>
      </c>
      <c r="AB599" s="18">
        <v>0</v>
      </c>
      <c r="AC599" s="18">
        <v>720</v>
      </c>
      <c r="AD599" s="18">
        <v>0</v>
      </c>
      <c r="AE599" s="275">
        <v>450</v>
      </c>
      <c r="AF599" s="275">
        <v>480.15</v>
      </c>
      <c r="AG599" s="18">
        <v>0</v>
      </c>
      <c r="AH599" s="18">
        <v>0</v>
      </c>
      <c r="AI599" s="18">
        <v>4289.8500000000004</v>
      </c>
    </row>
    <row r="600" spans="1:35" x14ac:dyDescent="0.2">
      <c r="A600" s="13" t="s">
        <v>5638</v>
      </c>
      <c r="B600" s="13" t="s">
        <v>108</v>
      </c>
      <c r="C600" s="14" t="s">
        <v>43</v>
      </c>
      <c r="D600" s="13" t="s">
        <v>138</v>
      </c>
      <c r="E600" s="13" t="s">
        <v>5639</v>
      </c>
      <c r="F600" s="13" t="s">
        <v>5640</v>
      </c>
      <c r="G600" s="13" t="s">
        <v>5641</v>
      </c>
      <c r="H600" s="13" t="s">
        <v>5642</v>
      </c>
      <c r="I600" s="13" t="str">
        <f t="shared" si="55"/>
        <v>11-2024</v>
      </c>
      <c r="J600" s="13" t="str">
        <f t="shared" si="56"/>
        <v>2024</v>
      </c>
      <c r="K600" s="227" t="s">
        <v>2475</v>
      </c>
      <c r="L600" s="13" t="s">
        <v>557</v>
      </c>
      <c r="M600" s="13" t="s">
        <v>558</v>
      </c>
      <c r="N600" s="13" t="s">
        <v>35</v>
      </c>
      <c r="O600" s="13" t="s">
        <v>36</v>
      </c>
      <c r="P600" s="13" t="s">
        <v>44</v>
      </c>
      <c r="Q600" s="13" t="s">
        <v>58</v>
      </c>
      <c r="R600" s="13" t="s">
        <v>45</v>
      </c>
      <c r="S600" s="13" t="s">
        <v>39</v>
      </c>
      <c r="T600" s="15">
        <v>1</v>
      </c>
      <c r="U600" s="228" t="s">
        <v>3784</v>
      </c>
      <c r="V600" s="13" t="s">
        <v>6073</v>
      </c>
      <c r="W600" s="16" t="s">
        <v>6074</v>
      </c>
      <c r="X600" s="17">
        <v>226.73</v>
      </c>
      <c r="Y600" s="18">
        <v>226.73</v>
      </c>
      <c r="Z600" s="18">
        <v>0</v>
      </c>
      <c r="AA600" s="18">
        <v>0</v>
      </c>
      <c r="AB600" s="18">
        <v>0</v>
      </c>
      <c r="AC600" s="18">
        <v>36.270000000000003</v>
      </c>
      <c r="AD600" s="18">
        <v>0</v>
      </c>
      <c r="AE600" s="18">
        <v>0</v>
      </c>
      <c r="AF600" s="18">
        <v>0</v>
      </c>
      <c r="AG600" s="18">
        <v>0</v>
      </c>
      <c r="AH600" s="18">
        <v>0</v>
      </c>
      <c r="AI600" s="18">
        <v>263</v>
      </c>
    </row>
    <row r="601" spans="1:35" x14ac:dyDescent="0.2">
      <c r="A601" s="13" t="s">
        <v>5643</v>
      </c>
      <c r="B601" s="13" t="s">
        <v>108</v>
      </c>
      <c r="C601" s="14" t="s">
        <v>43</v>
      </c>
      <c r="D601" s="13" t="s">
        <v>138</v>
      </c>
      <c r="E601" s="13" t="s">
        <v>5644</v>
      </c>
      <c r="F601" s="13" t="s">
        <v>5645</v>
      </c>
      <c r="G601" s="13" t="s">
        <v>5646</v>
      </c>
      <c r="H601" s="13" t="s">
        <v>5647</v>
      </c>
      <c r="I601" s="13" t="str">
        <f t="shared" si="55"/>
        <v>11-2024</v>
      </c>
      <c r="J601" s="13" t="str">
        <f t="shared" si="56"/>
        <v>2024</v>
      </c>
      <c r="K601" s="227" t="s">
        <v>2475</v>
      </c>
      <c r="L601" s="13" t="s">
        <v>557</v>
      </c>
      <c r="M601" s="13" t="s">
        <v>558</v>
      </c>
      <c r="N601" s="13" t="s">
        <v>35</v>
      </c>
      <c r="O601" s="13" t="s">
        <v>36</v>
      </c>
      <c r="P601" s="13" t="s">
        <v>44</v>
      </c>
      <c r="Q601" s="13" t="s">
        <v>58</v>
      </c>
      <c r="R601" s="13" t="s">
        <v>45</v>
      </c>
      <c r="S601" s="13" t="s">
        <v>39</v>
      </c>
      <c r="T601" s="15">
        <v>1</v>
      </c>
      <c r="U601" s="228" t="s">
        <v>3784</v>
      </c>
      <c r="V601" s="13" t="s">
        <v>6075</v>
      </c>
      <c r="W601" s="16" t="s">
        <v>2955</v>
      </c>
      <c r="X601" s="17">
        <v>43.1</v>
      </c>
      <c r="Y601" s="18">
        <v>43.1</v>
      </c>
      <c r="Z601" s="18">
        <v>0</v>
      </c>
      <c r="AA601" s="18">
        <v>0</v>
      </c>
      <c r="AB601" s="18">
        <v>0</v>
      </c>
      <c r="AC601" s="18">
        <v>6.9</v>
      </c>
      <c r="AD601" s="18">
        <v>0</v>
      </c>
      <c r="AE601" s="18">
        <v>0</v>
      </c>
      <c r="AF601" s="18">
        <v>0</v>
      </c>
      <c r="AG601" s="18">
        <v>0</v>
      </c>
      <c r="AH601" s="18">
        <v>0</v>
      </c>
      <c r="AI601" s="18">
        <v>50</v>
      </c>
    </row>
    <row r="602" spans="1:35" x14ac:dyDescent="0.2">
      <c r="A602" s="13" t="s">
        <v>5648</v>
      </c>
      <c r="B602" s="13" t="s">
        <v>108</v>
      </c>
      <c r="C602" s="14" t="s">
        <v>43</v>
      </c>
      <c r="D602" s="13" t="s">
        <v>2632</v>
      </c>
      <c r="E602" s="13" t="s">
        <v>5649</v>
      </c>
      <c r="F602" s="13" t="s">
        <v>5650</v>
      </c>
      <c r="G602" s="13" t="s">
        <v>5651</v>
      </c>
      <c r="H602" s="13" t="s">
        <v>5652</v>
      </c>
      <c r="I602" s="13" t="str">
        <f t="shared" si="55"/>
        <v>11-2024</v>
      </c>
      <c r="J602" s="13" t="str">
        <f t="shared" si="56"/>
        <v>2024</v>
      </c>
      <c r="K602" s="227" t="s">
        <v>2475</v>
      </c>
      <c r="L602" s="13" t="s">
        <v>2939</v>
      </c>
      <c r="M602" s="13" t="s">
        <v>2940</v>
      </c>
      <c r="N602" s="13" t="s">
        <v>35</v>
      </c>
      <c r="O602" s="13" t="s">
        <v>36</v>
      </c>
      <c r="P602" s="13" t="s">
        <v>44</v>
      </c>
      <c r="Q602" s="13" t="s">
        <v>56</v>
      </c>
      <c r="R602" s="13" t="s">
        <v>45</v>
      </c>
      <c r="S602" s="13" t="s">
        <v>39</v>
      </c>
      <c r="T602" s="15">
        <v>1</v>
      </c>
      <c r="U602" s="228" t="s">
        <v>3785</v>
      </c>
      <c r="V602" s="13" t="s">
        <v>6076</v>
      </c>
      <c r="W602" s="16" t="s">
        <v>6077</v>
      </c>
      <c r="X602" s="17">
        <v>1472.41</v>
      </c>
      <c r="Y602" s="18">
        <v>1472.41</v>
      </c>
      <c r="Z602" s="18">
        <v>0</v>
      </c>
      <c r="AA602" s="18">
        <v>0</v>
      </c>
      <c r="AB602" s="18">
        <v>0</v>
      </c>
      <c r="AC602" s="18">
        <v>235.59</v>
      </c>
      <c r="AD602" s="18">
        <v>0</v>
      </c>
      <c r="AE602" s="18">
        <v>0</v>
      </c>
      <c r="AF602" s="18">
        <v>0</v>
      </c>
      <c r="AG602" s="18">
        <v>0</v>
      </c>
      <c r="AH602" s="18">
        <v>0</v>
      </c>
      <c r="AI602" s="18">
        <v>1708</v>
      </c>
    </row>
    <row r="603" spans="1:35" x14ac:dyDescent="0.2">
      <c r="A603" s="13" t="s">
        <v>5653</v>
      </c>
      <c r="B603" s="13" t="s">
        <v>108</v>
      </c>
      <c r="C603" s="14" t="s">
        <v>43</v>
      </c>
      <c r="D603" s="13" t="s">
        <v>54</v>
      </c>
      <c r="E603" s="13" t="s">
        <v>5654</v>
      </c>
      <c r="F603" s="13" t="s">
        <v>5655</v>
      </c>
      <c r="G603" s="13" t="s">
        <v>5656</v>
      </c>
      <c r="H603" s="13" t="s">
        <v>5657</v>
      </c>
      <c r="I603" s="13" t="str">
        <f t="shared" si="55"/>
        <v>11-2024</v>
      </c>
      <c r="J603" s="13" t="str">
        <f t="shared" si="56"/>
        <v>2024</v>
      </c>
      <c r="K603" s="227" t="s">
        <v>2474</v>
      </c>
      <c r="L603" s="13" t="s">
        <v>55</v>
      </c>
      <c r="M603" s="13" t="s">
        <v>146</v>
      </c>
      <c r="N603" s="13" t="s">
        <v>35</v>
      </c>
      <c r="O603" s="13" t="s">
        <v>36</v>
      </c>
      <c r="P603" s="13" t="s">
        <v>44</v>
      </c>
      <c r="Q603" s="13" t="s">
        <v>56</v>
      </c>
      <c r="R603" s="13" t="s">
        <v>45</v>
      </c>
      <c r="S603" s="13" t="s">
        <v>39</v>
      </c>
      <c r="T603" s="15">
        <v>1</v>
      </c>
      <c r="U603" s="228" t="s">
        <v>3785</v>
      </c>
      <c r="V603" s="13" t="s">
        <v>1220</v>
      </c>
      <c r="W603" s="16" t="s">
        <v>109</v>
      </c>
      <c r="X603" s="17">
        <v>214.66</v>
      </c>
      <c r="Y603" s="18">
        <v>171.56</v>
      </c>
      <c r="Z603" s="18">
        <v>0</v>
      </c>
      <c r="AA603" s="18">
        <v>0</v>
      </c>
      <c r="AB603" s="18">
        <v>0</v>
      </c>
      <c r="AC603" s="18">
        <v>27.45</v>
      </c>
      <c r="AD603" s="18">
        <v>0</v>
      </c>
      <c r="AE603" s="18">
        <v>0</v>
      </c>
      <c r="AF603" s="18">
        <v>0</v>
      </c>
      <c r="AG603" s="18">
        <v>0</v>
      </c>
      <c r="AH603" s="18">
        <v>0</v>
      </c>
      <c r="AI603" s="18">
        <v>199.01</v>
      </c>
    </row>
    <row r="604" spans="1:35" x14ac:dyDescent="0.2">
      <c r="A604" s="13" t="s">
        <v>5658</v>
      </c>
      <c r="B604" s="13" t="s">
        <v>108</v>
      </c>
      <c r="C604" s="14" t="s">
        <v>43</v>
      </c>
      <c r="D604" s="13" t="s">
        <v>5659</v>
      </c>
      <c r="E604" s="13" t="s">
        <v>5660</v>
      </c>
      <c r="F604" s="13" t="s">
        <v>5661</v>
      </c>
      <c r="G604" s="13" t="s">
        <v>5662</v>
      </c>
      <c r="H604" s="13" t="s">
        <v>5663</v>
      </c>
      <c r="I604" s="13" t="str">
        <f t="shared" si="55"/>
        <v>11-2024</v>
      </c>
      <c r="J604" s="13" t="str">
        <f t="shared" si="56"/>
        <v>2024</v>
      </c>
      <c r="K604" s="227" t="s">
        <v>2475</v>
      </c>
      <c r="L604" s="13" t="s">
        <v>6018</v>
      </c>
      <c r="M604" s="13" t="s">
        <v>6019</v>
      </c>
      <c r="N604" s="13" t="s">
        <v>35</v>
      </c>
      <c r="O604" s="13" t="s">
        <v>36</v>
      </c>
      <c r="P604" s="13" t="s">
        <v>44</v>
      </c>
      <c r="Q604" s="13" t="s">
        <v>46</v>
      </c>
      <c r="R604" s="13" t="s">
        <v>45</v>
      </c>
      <c r="S604" s="13" t="s">
        <v>39</v>
      </c>
      <c r="T604" s="15">
        <v>1</v>
      </c>
      <c r="U604" s="228" t="s">
        <v>3784</v>
      </c>
      <c r="V604" s="13" t="s">
        <v>6078</v>
      </c>
      <c r="W604" s="16" t="s">
        <v>6079</v>
      </c>
      <c r="X604" s="17">
        <v>77.63</v>
      </c>
      <c r="Y604" s="18">
        <v>77.63</v>
      </c>
      <c r="Z604" s="18">
        <v>0</v>
      </c>
      <c r="AA604" s="18">
        <v>0</v>
      </c>
      <c r="AB604" s="18">
        <v>0</v>
      </c>
      <c r="AC604" s="18">
        <v>12.42</v>
      </c>
      <c r="AD604" s="18">
        <v>0</v>
      </c>
      <c r="AE604" s="18">
        <v>0</v>
      </c>
      <c r="AF604" s="18">
        <v>0</v>
      </c>
      <c r="AG604" s="18">
        <v>0</v>
      </c>
      <c r="AH604" s="18">
        <v>0</v>
      </c>
      <c r="AI604" s="18">
        <v>90.05</v>
      </c>
    </row>
    <row r="605" spans="1:35" x14ac:dyDescent="0.2">
      <c r="A605" s="13" t="s">
        <v>5664</v>
      </c>
      <c r="B605" s="13" t="s">
        <v>108</v>
      </c>
      <c r="C605" s="14" t="s">
        <v>43</v>
      </c>
      <c r="D605" s="13" t="s">
        <v>5665</v>
      </c>
      <c r="E605" s="13" t="s">
        <v>5666</v>
      </c>
      <c r="F605" s="13" t="s">
        <v>5667</v>
      </c>
      <c r="G605" s="13" t="s">
        <v>5668</v>
      </c>
      <c r="H605" s="13" t="s">
        <v>5669</v>
      </c>
      <c r="I605" s="13" t="str">
        <f t="shared" si="55"/>
        <v>11-2024</v>
      </c>
      <c r="J605" s="13" t="str">
        <f t="shared" si="56"/>
        <v>2024</v>
      </c>
      <c r="K605" s="227" t="s">
        <v>2475</v>
      </c>
      <c r="L605" s="13" t="s">
        <v>6020</v>
      </c>
      <c r="M605" s="13" t="s">
        <v>6021</v>
      </c>
      <c r="N605" s="13" t="s">
        <v>35</v>
      </c>
      <c r="O605" s="13" t="s">
        <v>36</v>
      </c>
      <c r="P605" s="13" t="s">
        <v>44</v>
      </c>
      <c r="Q605" s="13" t="s">
        <v>46</v>
      </c>
      <c r="R605" s="13" t="s">
        <v>45</v>
      </c>
      <c r="S605" s="13" t="s">
        <v>39</v>
      </c>
      <c r="T605" s="15">
        <v>1</v>
      </c>
      <c r="U605" s="228" t="s">
        <v>3784</v>
      </c>
      <c r="V605" s="13" t="s">
        <v>6080</v>
      </c>
      <c r="W605" s="16" t="s">
        <v>6081</v>
      </c>
      <c r="X605" s="17">
        <v>818.97</v>
      </c>
      <c r="Y605" s="18">
        <v>818.97</v>
      </c>
      <c r="Z605" s="18">
        <v>0</v>
      </c>
      <c r="AA605" s="18">
        <v>0</v>
      </c>
      <c r="AB605" s="18">
        <v>0</v>
      </c>
      <c r="AC605" s="18">
        <v>131.03</v>
      </c>
      <c r="AD605" s="18">
        <v>0</v>
      </c>
      <c r="AE605" s="18">
        <v>0</v>
      </c>
      <c r="AF605" s="18">
        <v>0</v>
      </c>
      <c r="AG605" s="18">
        <v>0</v>
      </c>
      <c r="AH605" s="18">
        <v>0</v>
      </c>
      <c r="AI605" s="18">
        <v>950</v>
      </c>
    </row>
    <row r="606" spans="1:35" x14ac:dyDescent="0.2">
      <c r="A606" s="13" t="s">
        <v>5670</v>
      </c>
      <c r="B606" s="13" t="s">
        <v>108</v>
      </c>
      <c r="C606" s="14" t="s">
        <v>43</v>
      </c>
      <c r="D606" s="13" t="s">
        <v>1723</v>
      </c>
      <c r="E606" s="13" t="s">
        <v>5671</v>
      </c>
      <c r="F606" s="13" t="s">
        <v>5672</v>
      </c>
      <c r="G606" s="13" t="s">
        <v>5673</v>
      </c>
      <c r="H606" s="13" t="s">
        <v>5674</v>
      </c>
      <c r="I606" s="13" t="str">
        <f t="shared" si="55"/>
        <v>11-2024</v>
      </c>
      <c r="J606" s="13" t="str">
        <f t="shared" si="56"/>
        <v>2024</v>
      </c>
      <c r="K606" s="227" t="s">
        <v>2474</v>
      </c>
      <c r="L606" s="13" t="s">
        <v>1727</v>
      </c>
      <c r="M606" s="13" t="s">
        <v>1728</v>
      </c>
      <c r="N606" s="13" t="s">
        <v>35</v>
      </c>
      <c r="O606" s="13" t="s">
        <v>36</v>
      </c>
      <c r="P606" s="13" t="s">
        <v>44</v>
      </c>
      <c r="Q606" s="13" t="s">
        <v>37</v>
      </c>
      <c r="R606" s="13" t="s">
        <v>45</v>
      </c>
      <c r="S606" s="13" t="s">
        <v>39</v>
      </c>
      <c r="T606" s="15">
        <v>1</v>
      </c>
      <c r="U606" s="228" t="s">
        <v>3785</v>
      </c>
      <c r="V606" s="13" t="s">
        <v>6082</v>
      </c>
      <c r="W606" s="16" t="s">
        <v>4798</v>
      </c>
      <c r="X606" s="17">
        <v>117.25</v>
      </c>
      <c r="Y606" s="18">
        <v>117.25</v>
      </c>
      <c r="Z606" s="18">
        <v>0</v>
      </c>
      <c r="AA606" s="18">
        <v>0</v>
      </c>
      <c r="AB606" s="18">
        <v>0</v>
      </c>
      <c r="AC606" s="18">
        <v>18.75</v>
      </c>
      <c r="AD606" s="18">
        <v>0</v>
      </c>
      <c r="AE606" s="18">
        <v>0</v>
      </c>
      <c r="AF606" s="18">
        <v>0</v>
      </c>
      <c r="AG606" s="18">
        <v>0</v>
      </c>
      <c r="AH606" s="18">
        <v>0</v>
      </c>
      <c r="AI606" s="18">
        <v>136</v>
      </c>
    </row>
    <row r="607" spans="1:35" x14ac:dyDescent="0.2">
      <c r="A607" s="13" t="s">
        <v>5675</v>
      </c>
      <c r="B607" s="13" t="s">
        <v>108</v>
      </c>
      <c r="C607" s="14" t="s">
        <v>43</v>
      </c>
      <c r="D607" s="13" t="s">
        <v>1723</v>
      </c>
      <c r="E607" s="13" t="s">
        <v>5676</v>
      </c>
      <c r="F607" s="13" t="s">
        <v>5677</v>
      </c>
      <c r="G607" s="13" t="s">
        <v>5678</v>
      </c>
      <c r="H607" s="13" t="s">
        <v>5679</v>
      </c>
      <c r="I607" s="13" t="str">
        <f t="shared" si="55"/>
        <v>11-2024</v>
      </c>
      <c r="J607" s="13" t="str">
        <f t="shared" si="56"/>
        <v>2024</v>
      </c>
      <c r="K607" s="227" t="s">
        <v>2474</v>
      </c>
      <c r="L607" s="13" t="s">
        <v>1727</v>
      </c>
      <c r="M607" s="13" t="s">
        <v>1728</v>
      </c>
      <c r="N607" s="13" t="s">
        <v>35</v>
      </c>
      <c r="O607" s="13" t="s">
        <v>36</v>
      </c>
      <c r="P607" s="13" t="s">
        <v>44</v>
      </c>
      <c r="Q607" s="13" t="s">
        <v>37</v>
      </c>
      <c r="R607" s="13" t="s">
        <v>45</v>
      </c>
      <c r="S607" s="13" t="s">
        <v>39</v>
      </c>
      <c r="T607" s="15">
        <v>1</v>
      </c>
      <c r="U607" s="228" t="s">
        <v>3785</v>
      </c>
      <c r="V607" s="13" t="s">
        <v>6083</v>
      </c>
      <c r="W607" s="16" t="s">
        <v>4798</v>
      </c>
      <c r="X607" s="17">
        <v>117.25</v>
      </c>
      <c r="Y607" s="18">
        <v>117.25</v>
      </c>
      <c r="Z607" s="18">
        <v>0</v>
      </c>
      <c r="AA607" s="18">
        <v>0</v>
      </c>
      <c r="AB607" s="18">
        <v>0</v>
      </c>
      <c r="AC607" s="18">
        <v>18.75</v>
      </c>
      <c r="AD607" s="18">
        <v>0</v>
      </c>
      <c r="AE607" s="18">
        <v>0</v>
      </c>
      <c r="AF607" s="18">
        <v>0</v>
      </c>
      <c r="AG607" s="18">
        <v>0</v>
      </c>
      <c r="AH607" s="18">
        <v>0</v>
      </c>
      <c r="AI607" s="18">
        <v>136</v>
      </c>
    </row>
    <row r="608" spans="1:35" x14ac:dyDescent="0.2">
      <c r="A608" s="13" t="s">
        <v>5680</v>
      </c>
      <c r="B608" s="13" t="s">
        <v>108</v>
      </c>
      <c r="C608" s="14" t="s">
        <v>43</v>
      </c>
      <c r="D608" s="13" t="s">
        <v>5681</v>
      </c>
      <c r="E608" s="13" t="s">
        <v>5682</v>
      </c>
      <c r="F608" s="13" t="s">
        <v>5683</v>
      </c>
      <c r="G608" s="13" t="s">
        <v>5684</v>
      </c>
      <c r="H608" s="13" t="s">
        <v>5685</v>
      </c>
      <c r="I608" s="13" t="str">
        <f t="shared" si="55"/>
        <v>11-2024</v>
      </c>
      <c r="J608" s="13" t="str">
        <f t="shared" si="56"/>
        <v>2024</v>
      </c>
      <c r="K608" s="227" t="s">
        <v>2474</v>
      </c>
      <c r="L608" s="13" t="s">
        <v>6022</v>
      </c>
      <c r="M608" s="13" t="s">
        <v>6023</v>
      </c>
      <c r="N608" s="13" t="s">
        <v>35</v>
      </c>
      <c r="O608" s="13" t="s">
        <v>36</v>
      </c>
      <c r="P608" s="13" t="s">
        <v>44</v>
      </c>
      <c r="Q608" s="13" t="s">
        <v>56</v>
      </c>
      <c r="R608" s="13" t="s">
        <v>45</v>
      </c>
      <c r="S608" s="13" t="s">
        <v>39</v>
      </c>
      <c r="T608" s="15">
        <v>1</v>
      </c>
      <c r="U608" s="228" t="s">
        <v>3785</v>
      </c>
      <c r="V608" s="13" t="s">
        <v>6084</v>
      </c>
      <c r="W608" s="16" t="s">
        <v>4205</v>
      </c>
      <c r="X608" s="17">
        <v>257.76</v>
      </c>
      <c r="Y608" s="18">
        <v>257.76</v>
      </c>
      <c r="Z608" s="18">
        <v>0</v>
      </c>
      <c r="AA608" s="18">
        <v>0</v>
      </c>
      <c r="AB608" s="18">
        <v>0</v>
      </c>
      <c r="AC608" s="18">
        <v>41.24</v>
      </c>
      <c r="AD608" s="18">
        <v>0</v>
      </c>
      <c r="AE608" s="18">
        <v>0</v>
      </c>
      <c r="AF608" s="18">
        <v>0</v>
      </c>
      <c r="AG608" s="18">
        <v>0</v>
      </c>
      <c r="AH608" s="18">
        <v>0</v>
      </c>
      <c r="AI608" s="18">
        <v>299</v>
      </c>
    </row>
    <row r="609" spans="1:35" x14ac:dyDescent="0.2">
      <c r="A609" s="13" t="s">
        <v>5686</v>
      </c>
      <c r="B609" s="13" t="s">
        <v>108</v>
      </c>
      <c r="C609" s="14" t="s">
        <v>43</v>
      </c>
      <c r="D609" s="13" t="s">
        <v>5687</v>
      </c>
      <c r="E609" s="13" t="s">
        <v>5688</v>
      </c>
      <c r="F609" s="13" t="s">
        <v>5689</v>
      </c>
      <c r="G609" s="13" t="s">
        <v>5690</v>
      </c>
      <c r="H609" s="13" t="s">
        <v>5691</v>
      </c>
      <c r="I609" s="13" t="str">
        <f t="shared" si="55"/>
        <v>11-2024</v>
      </c>
      <c r="J609" s="13" t="str">
        <f t="shared" si="56"/>
        <v>2024</v>
      </c>
      <c r="K609" s="227" t="s">
        <v>2474</v>
      </c>
      <c r="L609" s="13" t="s">
        <v>91</v>
      </c>
      <c r="M609" s="13" t="s">
        <v>130</v>
      </c>
      <c r="N609" s="13" t="s">
        <v>35</v>
      </c>
      <c r="O609" s="13" t="s">
        <v>36</v>
      </c>
      <c r="P609" s="13" t="s">
        <v>44</v>
      </c>
      <c r="Q609" s="13" t="s">
        <v>46</v>
      </c>
      <c r="R609" s="13" t="s">
        <v>45</v>
      </c>
      <c r="S609" s="13" t="s">
        <v>39</v>
      </c>
      <c r="T609" s="15">
        <v>1</v>
      </c>
      <c r="U609" s="228" t="s">
        <v>3785</v>
      </c>
      <c r="V609" s="13" t="s">
        <v>6085</v>
      </c>
      <c r="W609" s="16" t="s">
        <v>6086</v>
      </c>
      <c r="X609" s="17">
        <v>119.84</v>
      </c>
      <c r="Y609" s="18">
        <v>119.83</v>
      </c>
      <c r="Z609" s="18">
        <v>0</v>
      </c>
      <c r="AA609" s="18">
        <v>0</v>
      </c>
      <c r="AB609" s="18">
        <v>0</v>
      </c>
      <c r="AC609" s="18">
        <v>19.18</v>
      </c>
      <c r="AD609" s="18">
        <v>0</v>
      </c>
      <c r="AE609" s="18">
        <v>0</v>
      </c>
      <c r="AF609" s="18">
        <v>0</v>
      </c>
      <c r="AG609" s="18">
        <v>0</v>
      </c>
      <c r="AH609" s="18">
        <v>0</v>
      </c>
      <c r="AI609" s="18">
        <v>139.01</v>
      </c>
    </row>
    <row r="610" spans="1:35" x14ac:dyDescent="0.2">
      <c r="A610" s="13" t="s">
        <v>5692</v>
      </c>
      <c r="B610" s="13" t="s">
        <v>108</v>
      </c>
      <c r="C610" s="14" t="s">
        <v>43</v>
      </c>
      <c r="D610" s="13" t="s">
        <v>5687</v>
      </c>
      <c r="E610" s="13" t="s">
        <v>5693</v>
      </c>
      <c r="F610" s="13" t="s">
        <v>5694</v>
      </c>
      <c r="G610" s="13" t="s">
        <v>5695</v>
      </c>
      <c r="H610" s="13" t="s">
        <v>5696</v>
      </c>
      <c r="I610" s="13" t="str">
        <f t="shared" si="55"/>
        <v>11-2024</v>
      </c>
      <c r="J610" s="13" t="str">
        <f t="shared" si="56"/>
        <v>2024</v>
      </c>
      <c r="K610" s="227" t="s">
        <v>2474</v>
      </c>
      <c r="L610" s="13" t="s">
        <v>91</v>
      </c>
      <c r="M610" s="13" t="s">
        <v>130</v>
      </c>
      <c r="N610" s="13" t="s">
        <v>35</v>
      </c>
      <c r="O610" s="13" t="s">
        <v>36</v>
      </c>
      <c r="P610" s="13" t="s">
        <v>51</v>
      </c>
      <c r="Q610" s="13" t="s">
        <v>52</v>
      </c>
      <c r="R610" s="13" t="s">
        <v>45</v>
      </c>
      <c r="S610" s="13" t="s">
        <v>39</v>
      </c>
      <c r="T610" s="15">
        <v>1</v>
      </c>
      <c r="U610" s="228" t="s">
        <v>3785</v>
      </c>
      <c r="V610" s="13" t="s">
        <v>6087</v>
      </c>
      <c r="W610" s="16" t="s">
        <v>6088</v>
      </c>
      <c r="X610" s="17">
        <v>3756.9</v>
      </c>
      <c r="Y610" s="18">
        <v>2336.81</v>
      </c>
      <c r="Z610" s="18">
        <v>0</v>
      </c>
      <c r="AA610" s="18">
        <v>0</v>
      </c>
      <c r="AB610" s="18">
        <v>0</v>
      </c>
      <c r="AC610" s="18">
        <v>373.89</v>
      </c>
      <c r="AD610" s="18">
        <v>0</v>
      </c>
      <c r="AE610" s="18">
        <v>0</v>
      </c>
      <c r="AF610" s="18">
        <v>0</v>
      </c>
      <c r="AG610" s="18">
        <v>0</v>
      </c>
      <c r="AH610" s="18">
        <v>0</v>
      </c>
      <c r="AI610" s="18">
        <v>2710.7000000000003</v>
      </c>
    </row>
    <row r="611" spans="1:35" x14ac:dyDescent="0.2">
      <c r="A611" s="13" t="s">
        <v>5697</v>
      </c>
      <c r="B611" s="13" t="s">
        <v>108</v>
      </c>
      <c r="C611" s="14" t="s">
        <v>43</v>
      </c>
      <c r="D611" s="13" t="s">
        <v>129</v>
      </c>
      <c r="E611" s="13" t="s">
        <v>5698</v>
      </c>
      <c r="F611" s="13" t="s">
        <v>5699</v>
      </c>
      <c r="G611" s="13" t="s">
        <v>5700</v>
      </c>
      <c r="H611" s="13" t="s">
        <v>5701</v>
      </c>
      <c r="I611" s="13" t="str">
        <f t="shared" si="55"/>
        <v>11-2024</v>
      </c>
      <c r="J611" s="13" t="str">
        <f t="shared" si="56"/>
        <v>2024</v>
      </c>
      <c r="K611" s="227" t="s">
        <v>2474</v>
      </c>
      <c r="L611" s="13" t="s">
        <v>91</v>
      </c>
      <c r="M611" s="13" t="s">
        <v>130</v>
      </c>
      <c r="N611" s="13" t="s">
        <v>35</v>
      </c>
      <c r="O611" s="13" t="s">
        <v>36</v>
      </c>
      <c r="P611" s="13" t="s">
        <v>44</v>
      </c>
      <c r="Q611" s="13" t="s">
        <v>46</v>
      </c>
      <c r="R611" s="13" t="s">
        <v>45</v>
      </c>
      <c r="S611" s="13" t="s">
        <v>39</v>
      </c>
      <c r="T611" s="15">
        <v>1</v>
      </c>
      <c r="U611" s="228" t="s">
        <v>3785</v>
      </c>
      <c r="V611" s="13" t="s">
        <v>6089</v>
      </c>
      <c r="W611" s="16" t="s">
        <v>3770</v>
      </c>
      <c r="X611" s="17">
        <v>1292.24</v>
      </c>
      <c r="Y611" s="18">
        <v>1292.24</v>
      </c>
      <c r="Z611" s="18">
        <v>0</v>
      </c>
      <c r="AA611" s="18">
        <v>0</v>
      </c>
      <c r="AB611" s="18">
        <v>0</v>
      </c>
      <c r="AC611" s="18">
        <v>206.76</v>
      </c>
      <c r="AD611" s="18">
        <v>0</v>
      </c>
      <c r="AE611" s="18">
        <v>0</v>
      </c>
      <c r="AF611" s="18">
        <v>0</v>
      </c>
      <c r="AG611" s="18">
        <v>0</v>
      </c>
      <c r="AH611" s="18">
        <v>0</v>
      </c>
      <c r="AI611" s="18">
        <v>1499</v>
      </c>
    </row>
    <row r="612" spans="1:35" x14ac:dyDescent="0.2">
      <c r="A612" s="13" t="s">
        <v>5702</v>
      </c>
      <c r="B612" s="13" t="s">
        <v>108</v>
      </c>
      <c r="C612" s="14" t="s">
        <v>43</v>
      </c>
      <c r="D612" s="13" t="s">
        <v>3925</v>
      </c>
      <c r="E612" s="13" t="s">
        <v>5703</v>
      </c>
      <c r="F612" s="13" t="s">
        <v>5704</v>
      </c>
      <c r="G612" s="13" t="s">
        <v>5705</v>
      </c>
      <c r="H612" s="13" t="s">
        <v>5706</v>
      </c>
      <c r="I612" s="13" t="str">
        <f t="shared" si="55"/>
        <v>11-2024</v>
      </c>
      <c r="J612" s="13" t="str">
        <f t="shared" si="56"/>
        <v>2024</v>
      </c>
      <c r="K612" s="227" t="s">
        <v>2474</v>
      </c>
      <c r="L612" s="13" t="s">
        <v>4167</v>
      </c>
      <c r="M612" s="13" t="s">
        <v>4168</v>
      </c>
      <c r="N612" s="13" t="s">
        <v>35</v>
      </c>
      <c r="O612" s="13" t="s">
        <v>36</v>
      </c>
      <c r="P612" s="13" t="s">
        <v>44</v>
      </c>
      <c r="Q612" s="13" t="s">
        <v>56</v>
      </c>
      <c r="R612" s="13" t="s">
        <v>45</v>
      </c>
      <c r="S612" s="13" t="s">
        <v>39</v>
      </c>
      <c r="T612" s="15">
        <v>1</v>
      </c>
      <c r="U612" s="228" t="s">
        <v>3785</v>
      </c>
      <c r="V612" s="13" t="s">
        <v>4169</v>
      </c>
      <c r="W612" s="16" t="s">
        <v>6090</v>
      </c>
      <c r="X612" s="17">
        <v>142.54</v>
      </c>
      <c r="Y612" s="18">
        <v>142.54</v>
      </c>
      <c r="Z612" s="18">
        <v>0</v>
      </c>
      <c r="AA612" s="18">
        <v>0</v>
      </c>
      <c r="AB612" s="18">
        <v>0</v>
      </c>
      <c r="AC612" s="18">
        <v>22.81</v>
      </c>
      <c r="AD612" s="18">
        <v>0</v>
      </c>
      <c r="AE612" s="18">
        <v>0</v>
      </c>
      <c r="AF612" s="18">
        <v>0</v>
      </c>
      <c r="AG612" s="18">
        <v>0</v>
      </c>
      <c r="AH612" s="18">
        <v>0</v>
      </c>
      <c r="AI612" s="18">
        <v>165.35</v>
      </c>
    </row>
    <row r="613" spans="1:35" x14ac:dyDescent="0.2">
      <c r="A613" s="13" t="s">
        <v>5707</v>
      </c>
      <c r="B613" s="13" t="s">
        <v>108</v>
      </c>
      <c r="C613" s="14" t="s">
        <v>43</v>
      </c>
      <c r="D613" s="13" t="s">
        <v>5708</v>
      </c>
      <c r="E613" s="13" t="s">
        <v>5709</v>
      </c>
      <c r="F613" s="13" t="s">
        <v>5710</v>
      </c>
      <c r="G613" s="13" t="s">
        <v>5711</v>
      </c>
      <c r="H613" s="13" t="s">
        <v>5712</v>
      </c>
      <c r="I613" s="13" t="str">
        <f t="shared" si="55"/>
        <v>11-2024</v>
      </c>
      <c r="J613" s="13" t="str">
        <f t="shared" si="56"/>
        <v>2024</v>
      </c>
      <c r="K613" s="227" t="s">
        <v>2475</v>
      </c>
      <c r="L613" s="13" t="s">
        <v>6024</v>
      </c>
      <c r="M613" s="13" t="s">
        <v>6025</v>
      </c>
      <c r="N613" s="13" t="s">
        <v>35</v>
      </c>
      <c r="O613" s="13" t="s">
        <v>36</v>
      </c>
      <c r="P613" s="13" t="s">
        <v>44</v>
      </c>
      <c r="Q613" s="13" t="s">
        <v>58</v>
      </c>
      <c r="R613" s="13" t="s">
        <v>45</v>
      </c>
      <c r="S613" s="13" t="s">
        <v>39</v>
      </c>
      <c r="T613" s="15">
        <v>1</v>
      </c>
      <c r="U613" s="228" t="s">
        <v>3784</v>
      </c>
      <c r="V613" s="13" t="s">
        <v>6091</v>
      </c>
      <c r="W613" s="16" t="s">
        <v>6092</v>
      </c>
      <c r="X613" s="17">
        <v>71.55</v>
      </c>
      <c r="Y613" s="18">
        <v>71.55</v>
      </c>
      <c r="Z613" s="18">
        <v>0</v>
      </c>
      <c r="AA613" s="18">
        <v>0</v>
      </c>
      <c r="AB613" s="18">
        <v>0</v>
      </c>
      <c r="AC613" s="18">
        <v>11.45</v>
      </c>
      <c r="AD613" s="18">
        <v>0</v>
      </c>
      <c r="AE613" s="18">
        <v>0</v>
      </c>
      <c r="AF613" s="18">
        <v>0</v>
      </c>
      <c r="AG613" s="18">
        <v>0</v>
      </c>
      <c r="AH613" s="18">
        <v>0</v>
      </c>
      <c r="AI613" s="18">
        <v>83</v>
      </c>
    </row>
    <row r="614" spans="1:35" x14ac:dyDescent="0.2">
      <c r="A614" s="13" t="s">
        <v>5713</v>
      </c>
      <c r="B614" s="13" t="s">
        <v>108</v>
      </c>
      <c r="C614" s="14" t="s">
        <v>43</v>
      </c>
      <c r="D614" s="13" t="s">
        <v>2005</v>
      </c>
      <c r="E614" s="13" t="s">
        <v>5714</v>
      </c>
      <c r="F614" s="13" t="s">
        <v>5715</v>
      </c>
      <c r="G614" s="13" t="s">
        <v>5716</v>
      </c>
      <c r="H614" s="13" t="s">
        <v>5717</v>
      </c>
      <c r="I614" s="13" t="str">
        <f t="shared" si="55"/>
        <v>11-2024</v>
      </c>
      <c r="J614" s="13" t="str">
        <f t="shared" si="56"/>
        <v>2024</v>
      </c>
      <c r="K614" s="227" t="s">
        <v>2475</v>
      </c>
      <c r="L614" s="13" t="s">
        <v>5259</v>
      </c>
      <c r="M614" s="13" t="s">
        <v>5260</v>
      </c>
      <c r="N614" s="13" t="s">
        <v>35</v>
      </c>
      <c r="O614" s="13" t="s">
        <v>36</v>
      </c>
      <c r="P614" s="13" t="s">
        <v>44</v>
      </c>
      <c r="Q614" s="13" t="s">
        <v>58</v>
      </c>
      <c r="R614" s="13" t="s">
        <v>45</v>
      </c>
      <c r="S614" s="13" t="s">
        <v>39</v>
      </c>
      <c r="T614" s="15">
        <v>1</v>
      </c>
      <c r="U614" s="228" t="s">
        <v>3784</v>
      </c>
      <c r="V614" s="13" t="s">
        <v>5308</v>
      </c>
      <c r="W614" s="16" t="s">
        <v>6093</v>
      </c>
      <c r="X614" s="17">
        <v>693.45</v>
      </c>
      <c r="Y614" s="18">
        <v>674.44</v>
      </c>
      <c r="Z614" s="18">
        <v>0</v>
      </c>
      <c r="AA614" s="18">
        <v>0</v>
      </c>
      <c r="AB614" s="18">
        <v>0</v>
      </c>
      <c r="AC614" s="18">
        <v>107.91</v>
      </c>
      <c r="AD614" s="74">
        <v>19.010000000000002</v>
      </c>
      <c r="AE614" s="18">
        <v>0</v>
      </c>
      <c r="AF614" s="18">
        <v>0</v>
      </c>
      <c r="AG614" s="18">
        <v>0</v>
      </c>
      <c r="AH614" s="18">
        <v>0</v>
      </c>
      <c r="AI614" s="18">
        <v>801.36</v>
      </c>
    </row>
    <row r="615" spans="1:35" x14ac:dyDescent="0.2">
      <c r="A615" s="13" t="s">
        <v>5718</v>
      </c>
      <c r="B615" s="13" t="s">
        <v>108</v>
      </c>
      <c r="C615" s="14" t="s">
        <v>43</v>
      </c>
      <c r="D615" s="13" t="s">
        <v>5719</v>
      </c>
      <c r="E615" s="13" t="s">
        <v>5720</v>
      </c>
      <c r="F615" s="13" t="s">
        <v>5721</v>
      </c>
      <c r="G615" s="13" t="s">
        <v>5722</v>
      </c>
      <c r="H615" s="13" t="s">
        <v>5723</v>
      </c>
      <c r="I615" s="13" t="str">
        <f t="shared" si="55"/>
        <v>11-2024</v>
      </c>
      <c r="J615" s="13" t="str">
        <f t="shared" si="56"/>
        <v>2024</v>
      </c>
      <c r="K615" s="227" t="s">
        <v>2475</v>
      </c>
      <c r="L615" s="13" t="s">
        <v>6026</v>
      </c>
      <c r="M615" s="13" t="s">
        <v>6027</v>
      </c>
      <c r="N615" s="13" t="s">
        <v>35</v>
      </c>
      <c r="O615" s="13" t="s">
        <v>36</v>
      </c>
      <c r="P615" s="13" t="s">
        <v>44</v>
      </c>
      <c r="Q615" s="13" t="s">
        <v>58</v>
      </c>
      <c r="R615" s="13" t="s">
        <v>45</v>
      </c>
      <c r="S615" s="13" t="s">
        <v>39</v>
      </c>
      <c r="T615" s="15">
        <v>1</v>
      </c>
      <c r="U615" s="228" t="s">
        <v>3784</v>
      </c>
      <c r="V615" s="13" t="s">
        <v>6094</v>
      </c>
      <c r="W615" s="16" t="s">
        <v>6095</v>
      </c>
      <c r="X615" s="17">
        <v>520.17999999999995</v>
      </c>
      <c r="Y615" s="18">
        <v>505.75</v>
      </c>
      <c r="Z615" s="18">
        <v>0</v>
      </c>
      <c r="AA615" s="18">
        <v>0</v>
      </c>
      <c r="AB615" s="18">
        <v>0</v>
      </c>
      <c r="AC615" s="18">
        <v>80.92</v>
      </c>
      <c r="AD615" s="74">
        <v>14.43</v>
      </c>
      <c r="AE615" s="18">
        <v>0</v>
      </c>
      <c r="AF615" s="18">
        <v>0</v>
      </c>
      <c r="AG615" s="18">
        <v>0</v>
      </c>
      <c r="AH615" s="18">
        <v>0</v>
      </c>
      <c r="AI615" s="18">
        <v>601.09999999999991</v>
      </c>
    </row>
    <row r="616" spans="1:35" x14ac:dyDescent="0.2">
      <c r="A616" s="13" t="s">
        <v>5724</v>
      </c>
      <c r="B616" s="13" t="s">
        <v>108</v>
      </c>
      <c r="C616" s="14" t="s">
        <v>43</v>
      </c>
      <c r="D616" s="13" t="s">
        <v>34</v>
      </c>
      <c r="E616" s="13" t="s">
        <v>34</v>
      </c>
      <c r="F616" s="13" t="s">
        <v>5725</v>
      </c>
      <c r="G616" s="13" t="s">
        <v>5726</v>
      </c>
      <c r="H616" s="13" t="s">
        <v>5727</v>
      </c>
      <c r="I616" s="13" t="str">
        <f t="shared" si="55"/>
        <v>11-2024</v>
      </c>
      <c r="J616" s="13" t="str">
        <f t="shared" si="56"/>
        <v>2024</v>
      </c>
      <c r="K616" s="227" t="s">
        <v>2475</v>
      </c>
      <c r="L616" s="13" t="s">
        <v>1252</v>
      </c>
      <c r="M616" s="13" t="s">
        <v>1253</v>
      </c>
      <c r="N616" s="13" t="s">
        <v>35</v>
      </c>
      <c r="O616" s="13" t="s">
        <v>36</v>
      </c>
      <c r="P616" s="13" t="s">
        <v>44</v>
      </c>
      <c r="Q616" s="13" t="s">
        <v>58</v>
      </c>
      <c r="R616" s="13" t="s">
        <v>45</v>
      </c>
      <c r="S616" s="13" t="s">
        <v>39</v>
      </c>
      <c r="T616" s="15">
        <v>1</v>
      </c>
      <c r="U616" s="228" t="s">
        <v>3784</v>
      </c>
      <c r="V616" s="13" t="s">
        <v>6096</v>
      </c>
      <c r="W616" s="16" t="s">
        <v>1840</v>
      </c>
      <c r="X616" s="17">
        <v>51.72</v>
      </c>
      <c r="Y616" s="18">
        <v>51.72</v>
      </c>
      <c r="Z616" s="18">
        <v>0</v>
      </c>
      <c r="AA616" s="18">
        <v>0</v>
      </c>
      <c r="AB616" s="18">
        <v>0</v>
      </c>
      <c r="AC616" s="18">
        <v>8.2799999999999994</v>
      </c>
      <c r="AD616" s="18">
        <v>0</v>
      </c>
      <c r="AE616" s="18">
        <v>0</v>
      </c>
      <c r="AF616" s="18">
        <v>0</v>
      </c>
      <c r="AG616" s="18">
        <v>0</v>
      </c>
      <c r="AH616" s="18">
        <v>0</v>
      </c>
      <c r="AI616" s="18">
        <v>60</v>
      </c>
    </row>
    <row r="617" spans="1:35" x14ac:dyDescent="0.2">
      <c r="A617" s="13" t="s">
        <v>5728</v>
      </c>
      <c r="B617" s="13" t="s">
        <v>108</v>
      </c>
      <c r="C617" s="14" t="s">
        <v>43</v>
      </c>
      <c r="D617" s="13" t="s">
        <v>34</v>
      </c>
      <c r="E617" s="13" t="s">
        <v>34</v>
      </c>
      <c r="F617" s="13" t="s">
        <v>5729</v>
      </c>
      <c r="G617" s="13" t="s">
        <v>5730</v>
      </c>
      <c r="H617" s="13" t="s">
        <v>5731</v>
      </c>
      <c r="I617" s="13" t="str">
        <f t="shared" si="55"/>
        <v>11-2024</v>
      </c>
      <c r="J617" s="13" t="str">
        <f t="shared" si="56"/>
        <v>2024</v>
      </c>
      <c r="K617" s="227" t="s">
        <v>2475</v>
      </c>
      <c r="L617" s="13" t="s">
        <v>1252</v>
      </c>
      <c r="M617" s="13" t="s">
        <v>1253</v>
      </c>
      <c r="N617" s="13" t="s">
        <v>35</v>
      </c>
      <c r="O617" s="13" t="s">
        <v>36</v>
      </c>
      <c r="P617" s="13" t="s">
        <v>44</v>
      </c>
      <c r="Q617" s="13" t="s">
        <v>58</v>
      </c>
      <c r="R617" s="13" t="s">
        <v>45</v>
      </c>
      <c r="S617" s="13" t="s">
        <v>39</v>
      </c>
      <c r="T617" s="15">
        <v>1</v>
      </c>
      <c r="U617" s="228" t="s">
        <v>3784</v>
      </c>
      <c r="V617" s="13" t="s">
        <v>6097</v>
      </c>
      <c r="W617" s="16" t="s">
        <v>1840</v>
      </c>
      <c r="X617" s="17">
        <v>51.72</v>
      </c>
      <c r="Y617" s="18">
        <v>51.72</v>
      </c>
      <c r="Z617" s="18">
        <v>0</v>
      </c>
      <c r="AA617" s="18">
        <v>0</v>
      </c>
      <c r="AB617" s="18">
        <v>0</v>
      </c>
      <c r="AC617" s="18">
        <v>8.2799999999999994</v>
      </c>
      <c r="AD617" s="18">
        <v>0</v>
      </c>
      <c r="AE617" s="18">
        <v>0</v>
      </c>
      <c r="AF617" s="18">
        <v>0</v>
      </c>
      <c r="AG617" s="18">
        <v>0</v>
      </c>
      <c r="AH617" s="18">
        <v>0</v>
      </c>
      <c r="AI617" s="18">
        <v>60</v>
      </c>
    </row>
    <row r="618" spans="1:35" x14ac:dyDescent="0.2">
      <c r="A618" s="13" t="s">
        <v>5732</v>
      </c>
      <c r="B618" s="13" t="s">
        <v>108</v>
      </c>
      <c r="C618" s="14" t="s">
        <v>43</v>
      </c>
      <c r="D618" s="13" t="s">
        <v>34</v>
      </c>
      <c r="E618" s="13" t="s">
        <v>34</v>
      </c>
      <c r="F618" s="13" t="s">
        <v>5733</v>
      </c>
      <c r="G618" s="13" t="s">
        <v>5734</v>
      </c>
      <c r="H618" s="13" t="s">
        <v>5735</v>
      </c>
      <c r="I618" s="13" t="str">
        <f t="shared" si="55"/>
        <v>11-2024</v>
      </c>
      <c r="J618" s="13" t="str">
        <f t="shared" si="56"/>
        <v>2024</v>
      </c>
      <c r="K618" s="227" t="s">
        <v>2475</v>
      </c>
      <c r="L618" s="13" t="s">
        <v>1252</v>
      </c>
      <c r="M618" s="13" t="s">
        <v>1253</v>
      </c>
      <c r="N618" s="13" t="s">
        <v>35</v>
      </c>
      <c r="O618" s="13" t="s">
        <v>36</v>
      </c>
      <c r="P618" s="13" t="s">
        <v>44</v>
      </c>
      <c r="Q618" s="13" t="s">
        <v>58</v>
      </c>
      <c r="R618" s="13" t="s">
        <v>45</v>
      </c>
      <c r="S618" s="13" t="s">
        <v>39</v>
      </c>
      <c r="T618" s="15">
        <v>1</v>
      </c>
      <c r="U618" s="228" t="s">
        <v>3784</v>
      </c>
      <c r="V618" s="13" t="s">
        <v>6098</v>
      </c>
      <c r="W618" s="16" t="s">
        <v>1840</v>
      </c>
      <c r="X618" s="17">
        <v>51.72</v>
      </c>
      <c r="Y618" s="18">
        <v>51.72</v>
      </c>
      <c r="Z618" s="18">
        <v>0</v>
      </c>
      <c r="AA618" s="18">
        <v>0</v>
      </c>
      <c r="AB618" s="18">
        <v>0</v>
      </c>
      <c r="AC618" s="18">
        <v>8.2799999999999994</v>
      </c>
      <c r="AD618" s="18">
        <v>0</v>
      </c>
      <c r="AE618" s="18">
        <v>0</v>
      </c>
      <c r="AF618" s="18">
        <v>0</v>
      </c>
      <c r="AG618" s="18">
        <v>0</v>
      </c>
      <c r="AH618" s="18">
        <v>0</v>
      </c>
      <c r="AI618" s="18">
        <v>60</v>
      </c>
    </row>
    <row r="619" spans="1:35" x14ac:dyDescent="0.2">
      <c r="A619" s="13" t="s">
        <v>5736</v>
      </c>
      <c r="B619" s="13" t="s">
        <v>108</v>
      </c>
      <c r="C619" s="14" t="s">
        <v>43</v>
      </c>
      <c r="D619" s="13" t="s">
        <v>34</v>
      </c>
      <c r="E619" s="13" t="s">
        <v>34</v>
      </c>
      <c r="F619" s="13" t="s">
        <v>5737</v>
      </c>
      <c r="G619" s="13" t="s">
        <v>5738</v>
      </c>
      <c r="H619" s="13" t="s">
        <v>5727</v>
      </c>
      <c r="I619" s="13" t="str">
        <f t="shared" ref="I619:I650" si="57">MID(H619,6,2)&amp;"-"&amp;LEFT(H619,4)</f>
        <v>11-2024</v>
      </c>
      <c r="J619" s="13" t="str">
        <f t="shared" ref="J619:J650" si="58">LEFT(H619,4)</f>
        <v>2024</v>
      </c>
      <c r="K619" s="227" t="s">
        <v>2475</v>
      </c>
      <c r="L619" s="13" t="s">
        <v>1252</v>
      </c>
      <c r="M619" s="13" t="s">
        <v>1253</v>
      </c>
      <c r="N619" s="13" t="s">
        <v>35</v>
      </c>
      <c r="O619" s="13" t="s">
        <v>36</v>
      </c>
      <c r="P619" s="13" t="s">
        <v>44</v>
      </c>
      <c r="Q619" s="13" t="s">
        <v>58</v>
      </c>
      <c r="R619" s="13" t="s">
        <v>45</v>
      </c>
      <c r="S619" s="13" t="s">
        <v>39</v>
      </c>
      <c r="T619" s="15">
        <v>1</v>
      </c>
      <c r="U619" s="228" t="s">
        <v>3784</v>
      </c>
      <c r="V619" s="13" t="s">
        <v>6099</v>
      </c>
      <c r="W619" s="16" t="s">
        <v>4815</v>
      </c>
      <c r="X619" s="17">
        <v>50</v>
      </c>
      <c r="Y619" s="18">
        <v>50</v>
      </c>
      <c r="Z619" s="18">
        <v>0</v>
      </c>
      <c r="AA619" s="18">
        <v>0</v>
      </c>
      <c r="AB619" s="18">
        <v>0</v>
      </c>
      <c r="AC619" s="18">
        <v>8</v>
      </c>
      <c r="AD619" s="18">
        <v>0</v>
      </c>
      <c r="AE619" s="18">
        <v>0</v>
      </c>
      <c r="AF619" s="18">
        <v>0</v>
      </c>
      <c r="AG619" s="18">
        <v>0</v>
      </c>
      <c r="AH619" s="18">
        <v>0</v>
      </c>
      <c r="AI619" s="18">
        <v>58</v>
      </c>
    </row>
    <row r="620" spans="1:35" x14ac:dyDescent="0.2">
      <c r="A620" s="13" t="s">
        <v>5739</v>
      </c>
      <c r="B620" s="13" t="s">
        <v>108</v>
      </c>
      <c r="C620" s="14" t="s">
        <v>43</v>
      </c>
      <c r="D620" s="13" t="s">
        <v>34</v>
      </c>
      <c r="E620" s="13" t="s">
        <v>34</v>
      </c>
      <c r="F620" s="13" t="s">
        <v>5740</v>
      </c>
      <c r="G620" s="13" t="s">
        <v>5741</v>
      </c>
      <c r="H620" s="13" t="s">
        <v>5727</v>
      </c>
      <c r="I620" s="13" t="str">
        <f t="shared" si="57"/>
        <v>11-2024</v>
      </c>
      <c r="J620" s="13" t="str">
        <f t="shared" si="58"/>
        <v>2024</v>
      </c>
      <c r="K620" s="227" t="s">
        <v>2475</v>
      </c>
      <c r="L620" s="13" t="s">
        <v>1252</v>
      </c>
      <c r="M620" s="13" t="s">
        <v>1253</v>
      </c>
      <c r="N620" s="13" t="s">
        <v>35</v>
      </c>
      <c r="O620" s="13" t="s">
        <v>36</v>
      </c>
      <c r="P620" s="13" t="s">
        <v>44</v>
      </c>
      <c r="Q620" s="13" t="s">
        <v>58</v>
      </c>
      <c r="R620" s="13" t="s">
        <v>45</v>
      </c>
      <c r="S620" s="13" t="s">
        <v>39</v>
      </c>
      <c r="T620" s="15">
        <v>1</v>
      </c>
      <c r="U620" s="228" t="s">
        <v>3784</v>
      </c>
      <c r="V620" s="13" t="s">
        <v>6100</v>
      </c>
      <c r="W620" s="16" t="s">
        <v>4812</v>
      </c>
      <c r="X620" s="17">
        <v>21.55</v>
      </c>
      <c r="Y620" s="18">
        <v>21.55</v>
      </c>
      <c r="Z620" s="18">
        <v>0</v>
      </c>
      <c r="AA620" s="18">
        <v>0</v>
      </c>
      <c r="AB620" s="18">
        <v>0</v>
      </c>
      <c r="AC620" s="18">
        <v>3.45</v>
      </c>
      <c r="AD620" s="18">
        <v>0</v>
      </c>
      <c r="AE620" s="18">
        <v>0</v>
      </c>
      <c r="AF620" s="18">
        <v>0</v>
      </c>
      <c r="AG620" s="18">
        <v>0</v>
      </c>
      <c r="AH620" s="18">
        <v>0</v>
      </c>
      <c r="AI620" s="18">
        <v>25</v>
      </c>
    </row>
    <row r="621" spans="1:35" x14ac:dyDescent="0.2">
      <c r="A621" s="13" t="s">
        <v>5742</v>
      </c>
      <c r="B621" s="13" t="s">
        <v>108</v>
      </c>
      <c r="C621" s="14" t="s">
        <v>43</v>
      </c>
      <c r="D621" s="13" t="s">
        <v>34</v>
      </c>
      <c r="E621" s="13" t="s">
        <v>34</v>
      </c>
      <c r="F621" s="13" t="s">
        <v>5743</v>
      </c>
      <c r="G621" s="13" t="s">
        <v>5744</v>
      </c>
      <c r="H621" s="13" t="s">
        <v>5745</v>
      </c>
      <c r="I621" s="13" t="str">
        <f t="shared" si="57"/>
        <v>11-2024</v>
      </c>
      <c r="J621" s="13" t="str">
        <f t="shared" si="58"/>
        <v>2024</v>
      </c>
      <c r="K621" s="227" t="s">
        <v>2475</v>
      </c>
      <c r="L621" s="13" t="s">
        <v>1252</v>
      </c>
      <c r="M621" s="13" t="s">
        <v>1253</v>
      </c>
      <c r="N621" s="13" t="s">
        <v>35</v>
      </c>
      <c r="O621" s="13" t="s">
        <v>36</v>
      </c>
      <c r="P621" s="13" t="s">
        <v>44</v>
      </c>
      <c r="Q621" s="13" t="s">
        <v>58</v>
      </c>
      <c r="R621" s="13" t="s">
        <v>45</v>
      </c>
      <c r="S621" s="13" t="s">
        <v>39</v>
      </c>
      <c r="T621" s="15">
        <v>1</v>
      </c>
      <c r="U621" s="228" t="s">
        <v>3784</v>
      </c>
      <c r="V621" s="13" t="s">
        <v>6101</v>
      </c>
      <c r="W621" s="16" t="s">
        <v>4812</v>
      </c>
      <c r="X621" s="17">
        <v>21.55</v>
      </c>
      <c r="Y621" s="18">
        <v>21.55</v>
      </c>
      <c r="Z621" s="18">
        <v>0</v>
      </c>
      <c r="AA621" s="18">
        <v>0</v>
      </c>
      <c r="AB621" s="18">
        <v>0</v>
      </c>
      <c r="AC621" s="18">
        <v>3.45</v>
      </c>
      <c r="AD621" s="18">
        <v>0</v>
      </c>
      <c r="AE621" s="18">
        <v>0</v>
      </c>
      <c r="AF621" s="18">
        <v>0</v>
      </c>
      <c r="AG621" s="18">
        <v>0</v>
      </c>
      <c r="AH621" s="18">
        <v>0</v>
      </c>
      <c r="AI621" s="18">
        <v>25</v>
      </c>
    </row>
    <row r="622" spans="1:35" x14ac:dyDescent="0.2">
      <c r="A622" s="13" t="s">
        <v>5746</v>
      </c>
      <c r="B622" s="13" t="s">
        <v>108</v>
      </c>
      <c r="C622" s="14" t="s">
        <v>43</v>
      </c>
      <c r="D622" s="13" t="s">
        <v>34</v>
      </c>
      <c r="E622" s="13" t="s">
        <v>34</v>
      </c>
      <c r="F622" s="13" t="s">
        <v>5747</v>
      </c>
      <c r="G622" s="13" t="s">
        <v>5748</v>
      </c>
      <c r="H622" s="13" t="s">
        <v>5745</v>
      </c>
      <c r="I622" s="13" t="str">
        <f t="shared" si="57"/>
        <v>11-2024</v>
      </c>
      <c r="J622" s="13" t="str">
        <f t="shared" si="58"/>
        <v>2024</v>
      </c>
      <c r="K622" s="227" t="s">
        <v>2475</v>
      </c>
      <c r="L622" s="13" t="s">
        <v>1252</v>
      </c>
      <c r="M622" s="13" t="s">
        <v>1253</v>
      </c>
      <c r="N622" s="13" t="s">
        <v>35</v>
      </c>
      <c r="O622" s="13" t="s">
        <v>36</v>
      </c>
      <c r="P622" s="13" t="s">
        <v>44</v>
      </c>
      <c r="Q622" s="13" t="s">
        <v>58</v>
      </c>
      <c r="R622" s="13" t="s">
        <v>45</v>
      </c>
      <c r="S622" s="13" t="s">
        <v>39</v>
      </c>
      <c r="T622" s="15">
        <v>1</v>
      </c>
      <c r="U622" s="228" t="s">
        <v>3784</v>
      </c>
      <c r="V622" s="13" t="s">
        <v>6102</v>
      </c>
      <c r="W622" s="16" t="s">
        <v>1840</v>
      </c>
      <c r="X622" s="17">
        <v>51.72</v>
      </c>
      <c r="Y622" s="18">
        <v>51.72</v>
      </c>
      <c r="Z622" s="18">
        <v>0</v>
      </c>
      <c r="AA622" s="18">
        <v>0</v>
      </c>
      <c r="AB622" s="18">
        <v>0</v>
      </c>
      <c r="AC622" s="18">
        <v>8.2799999999999994</v>
      </c>
      <c r="AD622" s="18">
        <v>0</v>
      </c>
      <c r="AE622" s="18">
        <v>0</v>
      </c>
      <c r="AF622" s="18">
        <v>0</v>
      </c>
      <c r="AG622" s="18">
        <v>0</v>
      </c>
      <c r="AH622" s="18">
        <v>0</v>
      </c>
      <c r="AI622" s="18">
        <v>60</v>
      </c>
    </row>
    <row r="623" spans="1:35" x14ac:dyDescent="0.2">
      <c r="A623" s="13" t="s">
        <v>5749</v>
      </c>
      <c r="B623" s="13" t="s">
        <v>108</v>
      </c>
      <c r="C623" s="14" t="s">
        <v>43</v>
      </c>
      <c r="D623" s="13" t="s">
        <v>34</v>
      </c>
      <c r="E623" s="13" t="s">
        <v>34</v>
      </c>
      <c r="F623" s="13" t="s">
        <v>5750</v>
      </c>
      <c r="G623" s="13" t="s">
        <v>5751</v>
      </c>
      <c r="H623" s="13" t="s">
        <v>5745</v>
      </c>
      <c r="I623" s="13" t="str">
        <f t="shared" si="57"/>
        <v>11-2024</v>
      </c>
      <c r="J623" s="13" t="str">
        <f t="shared" si="58"/>
        <v>2024</v>
      </c>
      <c r="K623" s="227" t="s">
        <v>2475</v>
      </c>
      <c r="L623" s="13" t="s">
        <v>1252</v>
      </c>
      <c r="M623" s="13" t="s">
        <v>1253</v>
      </c>
      <c r="N623" s="13" t="s">
        <v>35</v>
      </c>
      <c r="O623" s="13" t="s">
        <v>36</v>
      </c>
      <c r="P623" s="13" t="s">
        <v>44</v>
      </c>
      <c r="Q623" s="13" t="s">
        <v>58</v>
      </c>
      <c r="R623" s="13" t="s">
        <v>45</v>
      </c>
      <c r="S623" s="13" t="s">
        <v>39</v>
      </c>
      <c r="T623" s="15">
        <v>1</v>
      </c>
      <c r="U623" s="228" t="s">
        <v>3784</v>
      </c>
      <c r="V623" s="13" t="s">
        <v>6103</v>
      </c>
      <c r="W623" s="16" t="s">
        <v>4812</v>
      </c>
      <c r="X623" s="17">
        <v>21.55</v>
      </c>
      <c r="Y623" s="18">
        <v>21.55</v>
      </c>
      <c r="Z623" s="18">
        <v>0</v>
      </c>
      <c r="AA623" s="18">
        <v>0</v>
      </c>
      <c r="AB623" s="18">
        <v>0</v>
      </c>
      <c r="AC623" s="18">
        <v>3.45</v>
      </c>
      <c r="AD623" s="18">
        <v>0</v>
      </c>
      <c r="AE623" s="18">
        <v>0</v>
      </c>
      <c r="AF623" s="18">
        <v>0</v>
      </c>
      <c r="AG623" s="18">
        <v>0</v>
      </c>
      <c r="AH623" s="18">
        <v>0</v>
      </c>
      <c r="AI623" s="18">
        <v>25</v>
      </c>
    </row>
    <row r="624" spans="1:35" x14ac:dyDescent="0.2">
      <c r="A624" s="13" t="s">
        <v>5752</v>
      </c>
      <c r="B624" s="13" t="s">
        <v>108</v>
      </c>
      <c r="C624" s="14" t="s">
        <v>43</v>
      </c>
      <c r="D624" s="13" t="s">
        <v>34</v>
      </c>
      <c r="E624" s="13" t="s">
        <v>34</v>
      </c>
      <c r="F624" s="13" t="s">
        <v>5753</v>
      </c>
      <c r="G624" s="13" t="s">
        <v>5754</v>
      </c>
      <c r="H624" s="13" t="s">
        <v>5735</v>
      </c>
      <c r="I624" s="13" t="str">
        <f t="shared" si="57"/>
        <v>11-2024</v>
      </c>
      <c r="J624" s="13" t="str">
        <f t="shared" si="58"/>
        <v>2024</v>
      </c>
      <c r="K624" s="227" t="s">
        <v>2475</v>
      </c>
      <c r="L624" s="13" t="s">
        <v>1252</v>
      </c>
      <c r="M624" s="13" t="s">
        <v>1253</v>
      </c>
      <c r="N624" s="13" t="s">
        <v>35</v>
      </c>
      <c r="O624" s="13" t="s">
        <v>36</v>
      </c>
      <c r="P624" s="13" t="s">
        <v>44</v>
      </c>
      <c r="Q624" s="13" t="s">
        <v>58</v>
      </c>
      <c r="R624" s="13" t="s">
        <v>45</v>
      </c>
      <c r="S624" s="13" t="s">
        <v>39</v>
      </c>
      <c r="T624" s="15">
        <v>1</v>
      </c>
      <c r="U624" s="228" t="s">
        <v>3784</v>
      </c>
      <c r="V624" s="13" t="s">
        <v>6104</v>
      </c>
      <c r="W624" s="16" t="s">
        <v>4815</v>
      </c>
      <c r="X624" s="17">
        <v>50</v>
      </c>
      <c r="Y624" s="18">
        <v>50</v>
      </c>
      <c r="Z624" s="18">
        <v>0</v>
      </c>
      <c r="AA624" s="18">
        <v>0</v>
      </c>
      <c r="AB624" s="18">
        <v>0</v>
      </c>
      <c r="AC624" s="18">
        <v>8</v>
      </c>
      <c r="AD624" s="18">
        <v>0</v>
      </c>
      <c r="AE624" s="18">
        <v>0</v>
      </c>
      <c r="AF624" s="18">
        <v>0</v>
      </c>
      <c r="AG624" s="18">
        <v>0</v>
      </c>
      <c r="AH624" s="18">
        <v>0</v>
      </c>
      <c r="AI624" s="18">
        <v>58</v>
      </c>
    </row>
    <row r="625" spans="1:35" x14ac:dyDescent="0.2">
      <c r="A625" s="13" t="s">
        <v>5755</v>
      </c>
      <c r="B625" s="13" t="s">
        <v>108</v>
      </c>
      <c r="C625" s="14" t="s">
        <v>43</v>
      </c>
      <c r="D625" s="13" t="s">
        <v>34</v>
      </c>
      <c r="E625" s="13" t="s">
        <v>5756</v>
      </c>
      <c r="F625" s="13" t="s">
        <v>5756</v>
      </c>
      <c r="G625" s="13" t="s">
        <v>5757</v>
      </c>
      <c r="H625" s="13" t="s">
        <v>5758</v>
      </c>
      <c r="I625" s="13" t="str">
        <f t="shared" si="57"/>
        <v>11-2024</v>
      </c>
      <c r="J625" s="13" t="str">
        <f t="shared" si="58"/>
        <v>2024</v>
      </c>
      <c r="K625" s="227" t="s">
        <v>2475</v>
      </c>
      <c r="L625" s="13" t="s">
        <v>2958</v>
      </c>
      <c r="M625" s="13" t="s">
        <v>2959</v>
      </c>
      <c r="N625" s="13" t="s">
        <v>35</v>
      </c>
      <c r="O625" s="13" t="s">
        <v>36</v>
      </c>
      <c r="P625" s="13" t="s">
        <v>44</v>
      </c>
      <c r="Q625" s="13" t="s">
        <v>58</v>
      </c>
      <c r="R625" s="13" t="s">
        <v>45</v>
      </c>
      <c r="S625" s="13" t="s">
        <v>39</v>
      </c>
      <c r="T625" s="15">
        <v>1</v>
      </c>
      <c r="U625" s="228" t="s">
        <v>3784</v>
      </c>
      <c r="V625" s="13" t="s">
        <v>6105</v>
      </c>
      <c r="W625" s="16" t="s">
        <v>6106</v>
      </c>
      <c r="X625" s="17">
        <v>150</v>
      </c>
      <c r="Y625" s="18">
        <v>150</v>
      </c>
      <c r="Z625" s="18">
        <v>0</v>
      </c>
      <c r="AA625" s="18">
        <v>0</v>
      </c>
      <c r="AB625" s="18">
        <v>0</v>
      </c>
      <c r="AC625" s="18">
        <v>24</v>
      </c>
      <c r="AD625" s="18">
        <v>0</v>
      </c>
      <c r="AE625" s="18">
        <v>0</v>
      </c>
      <c r="AF625" s="18">
        <v>0</v>
      </c>
      <c r="AG625" s="18">
        <v>0</v>
      </c>
      <c r="AH625" s="18">
        <v>0</v>
      </c>
      <c r="AI625" s="18">
        <v>174</v>
      </c>
    </row>
    <row r="626" spans="1:35" x14ac:dyDescent="0.2">
      <c r="A626" s="13" t="s">
        <v>5759</v>
      </c>
      <c r="B626" s="13" t="s">
        <v>108</v>
      </c>
      <c r="C626" s="14" t="s">
        <v>43</v>
      </c>
      <c r="D626" s="13" t="s">
        <v>34</v>
      </c>
      <c r="E626" s="13" t="s">
        <v>5760</v>
      </c>
      <c r="F626" s="13" t="s">
        <v>5760</v>
      </c>
      <c r="G626" s="13" t="s">
        <v>5761</v>
      </c>
      <c r="H626" s="13" t="s">
        <v>5762</v>
      </c>
      <c r="I626" s="13" t="str">
        <f t="shared" si="57"/>
        <v>11-2024</v>
      </c>
      <c r="J626" s="13" t="str">
        <f t="shared" si="58"/>
        <v>2024</v>
      </c>
      <c r="K626" s="227" t="s">
        <v>2475</v>
      </c>
      <c r="L626" s="13" t="s">
        <v>2958</v>
      </c>
      <c r="M626" s="13" t="s">
        <v>2959</v>
      </c>
      <c r="N626" s="13" t="s">
        <v>35</v>
      </c>
      <c r="O626" s="13" t="s">
        <v>36</v>
      </c>
      <c r="P626" s="13" t="s">
        <v>44</v>
      </c>
      <c r="Q626" s="13" t="s">
        <v>58</v>
      </c>
      <c r="R626" s="13" t="s">
        <v>45</v>
      </c>
      <c r="S626" s="13" t="s">
        <v>39</v>
      </c>
      <c r="T626" s="15">
        <v>1</v>
      </c>
      <c r="U626" s="228" t="s">
        <v>3784</v>
      </c>
      <c r="V626" s="13" t="s">
        <v>6107</v>
      </c>
      <c r="W626" s="16" t="s">
        <v>6108</v>
      </c>
      <c r="X626" s="17">
        <v>2004.48</v>
      </c>
      <c r="Y626" s="18">
        <v>2004.48</v>
      </c>
      <c r="Z626" s="18">
        <v>0</v>
      </c>
      <c r="AA626" s="18">
        <v>0</v>
      </c>
      <c r="AB626" s="18">
        <v>0</v>
      </c>
      <c r="AC626" s="18">
        <v>320.72000000000003</v>
      </c>
      <c r="AD626" s="18">
        <v>0</v>
      </c>
      <c r="AE626" s="18">
        <v>0</v>
      </c>
      <c r="AF626" s="18">
        <v>0</v>
      </c>
      <c r="AG626" s="18">
        <v>0</v>
      </c>
      <c r="AH626" s="18">
        <v>0</v>
      </c>
      <c r="AI626" s="18">
        <v>2325.1999999999998</v>
      </c>
    </row>
    <row r="627" spans="1:35" x14ac:dyDescent="0.2">
      <c r="A627" s="13" t="s">
        <v>5769</v>
      </c>
      <c r="B627" s="13" t="s">
        <v>108</v>
      </c>
      <c r="C627" s="14" t="s">
        <v>43</v>
      </c>
      <c r="D627" s="13" t="s">
        <v>86</v>
      </c>
      <c r="E627" s="13" t="s">
        <v>5770</v>
      </c>
      <c r="F627" s="13" t="s">
        <v>5771</v>
      </c>
      <c r="G627" s="13" t="s">
        <v>5772</v>
      </c>
      <c r="H627" s="13" t="s">
        <v>5773</v>
      </c>
      <c r="I627" s="13" t="str">
        <f t="shared" si="57"/>
        <v>11-2024</v>
      </c>
      <c r="J627" s="13" t="str">
        <f t="shared" si="58"/>
        <v>2024</v>
      </c>
      <c r="K627" s="227" t="s">
        <v>2475</v>
      </c>
      <c r="L627" s="13" t="s">
        <v>6028</v>
      </c>
      <c r="M627" s="13" t="s">
        <v>6029</v>
      </c>
      <c r="N627" s="13" t="s">
        <v>35</v>
      </c>
      <c r="O627" s="13" t="s">
        <v>36</v>
      </c>
      <c r="P627" s="13" t="s">
        <v>44</v>
      </c>
      <c r="Q627" s="13" t="s">
        <v>46</v>
      </c>
      <c r="R627" s="13" t="s">
        <v>45</v>
      </c>
      <c r="S627" s="13" t="s">
        <v>39</v>
      </c>
      <c r="T627" s="15">
        <v>1</v>
      </c>
      <c r="U627" s="228" t="s">
        <v>3784</v>
      </c>
      <c r="V627" s="13" t="s">
        <v>6110</v>
      </c>
      <c r="W627" s="16" t="s">
        <v>6111</v>
      </c>
      <c r="X627" s="17">
        <v>482.7</v>
      </c>
      <c r="Y627" s="18">
        <v>482.7</v>
      </c>
      <c r="Z627" s="18">
        <v>0</v>
      </c>
      <c r="AA627" s="18">
        <v>0</v>
      </c>
      <c r="AB627" s="18">
        <v>0</v>
      </c>
      <c r="AC627" s="18">
        <v>77.23</v>
      </c>
      <c r="AD627" s="18">
        <v>0</v>
      </c>
      <c r="AE627" s="18">
        <v>0</v>
      </c>
      <c r="AF627" s="18">
        <v>0</v>
      </c>
      <c r="AG627" s="18">
        <v>0</v>
      </c>
      <c r="AH627" s="18">
        <v>0</v>
      </c>
      <c r="AI627" s="18">
        <v>559.92999999999995</v>
      </c>
    </row>
    <row r="628" spans="1:35" x14ac:dyDescent="0.2">
      <c r="A628" s="13" t="s">
        <v>5774</v>
      </c>
      <c r="B628" s="13" t="s">
        <v>108</v>
      </c>
      <c r="C628" s="14" t="s">
        <v>43</v>
      </c>
      <c r="D628" s="13" t="s">
        <v>86</v>
      </c>
      <c r="E628" s="13" t="s">
        <v>5775</v>
      </c>
      <c r="F628" s="13" t="s">
        <v>5776</v>
      </c>
      <c r="G628" s="13" t="s">
        <v>5777</v>
      </c>
      <c r="H628" s="13" t="s">
        <v>5778</v>
      </c>
      <c r="I628" s="13" t="str">
        <f t="shared" si="57"/>
        <v>11-2024</v>
      </c>
      <c r="J628" s="13" t="str">
        <f t="shared" si="58"/>
        <v>2024</v>
      </c>
      <c r="K628" s="227" t="s">
        <v>2474</v>
      </c>
      <c r="L628" s="13" t="s">
        <v>6030</v>
      </c>
      <c r="M628" s="13" t="s">
        <v>6031</v>
      </c>
      <c r="N628" s="13" t="s">
        <v>35</v>
      </c>
      <c r="O628" s="13" t="s">
        <v>36</v>
      </c>
      <c r="P628" s="13" t="s">
        <v>44</v>
      </c>
      <c r="Q628" s="13" t="s">
        <v>37</v>
      </c>
      <c r="R628" s="13" t="s">
        <v>45</v>
      </c>
      <c r="S628" s="13" t="s">
        <v>39</v>
      </c>
      <c r="T628" s="15">
        <v>1</v>
      </c>
      <c r="U628" s="228" t="s">
        <v>3785</v>
      </c>
      <c r="V628" s="13" t="s">
        <v>6112</v>
      </c>
      <c r="W628" s="16" t="s">
        <v>6113</v>
      </c>
      <c r="X628" s="17">
        <v>1000</v>
      </c>
      <c r="Y628" s="18">
        <v>1000</v>
      </c>
      <c r="Z628" s="18">
        <v>0</v>
      </c>
      <c r="AA628" s="18">
        <v>0</v>
      </c>
      <c r="AB628" s="18">
        <v>0</v>
      </c>
      <c r="AC628" s="18">
        <v>160</v>
      </c>
      <c r="AD628" s="18">
        <v>0</v>
      </c>
      <c r="AE628" s="18">
        <v>0</v>
      </c>
      <c r="AF628" s="18">
        <v>0</v>
      </c>
      <c r="AG628" s="18">
        <v>0</v>
      </c>
      <c r="AH628" s="18">
        <v>0</v>
      </c>
      <c r="AI628" s="18">
        <v>1160</v>
      </c>
    </row>
    <row r="629" spans="1:35" x14ac:dyDescent="0.2">
      <c r="A629" s="13" t="s">
        <v>5784</v>
      </c>
      <c r="B629" s="13" t="s">
        <v>108</v>
      </c>
      <c r="C629" s="14" t="s">
        <v>43</v>
      </c>
      <c r="D629" s="13" t="s">
        <v>5785</v>
      </c>
      <c r="E629" s="13" t="s">
        <v>5786</v>
      </c>
      <c r="F629" s="13" t="s">
        <v>5787</v>
      </c>
      <c r="G629" s="13" t="s">
        <v>5788</v>
      </c>
      <c r="H629" s="13" t="s">
        <v>5789</v>
      </c>
      <c r="I629" s="13" t="str">
        <f t="shared" si="57"/>
        <v>11-2024</v>
      </c>
      <c r="J629" s="13" t="str">
        <f t="shared" si="58"/>
        <v>2024</v>
      </c>
      <c r="K629" s="227" t="s">
        <v>2474</v>
      </c>
      <c r="L629" s="13" t="s">
        <v>6032</v>
      </c>
      <c r="M629" s="13" t="s">
        <v>6033</v>
      </c>
      <c r="N629" s="13" t="s">
        <v>35</v>
      </c>
      <c r="O629" s="13" t="s">
        <v>36</v>
      </c>
      <c r="P629" s="13" t="s">
        <v>44</v>
      </c>
      <c r="Q629" s="13" t="s">
        <v>56</v>
      </c>
      <c r="R629" s="13" t="s">
        <v>45</v>
      </c>
      <c r="S629" s="13" t="s">
        <v>39</v>
      </c>
      <c r="T629" s="15">
        <v>1</v>
      </c>
      <c r="U629" s="228" t="s">
        <v>3785</v>
      </c>
      <c r="V629" s="13" t="s">
        <v>4169</v>
      </c>
      <c r="W629" s="16" t="s">
        <v>6115</v>
      </c>
      <c r="X629" s="17">
        <v>209.54</v>
      </c>
      <c r="Y629" s="18">
        <v>209.54</v>
      </c>
      <c r="Z629" s="18">
        <v>0</v>
      </c>
      <c r="AA629" s="18">
        <v>0</v>
      </c>
      <c r="AB629" s="18">
        <v>0</v>
      </c>
      <c r="AC629" s="18">
        <v>33.53</v>
      </c>
      <c r="AD629" s="18">
        <v>0</v>
      </c>
      <c r="AE629" s="18">
        <v>0</v>
      </c>
      <c r="AF629" s="18">
        <v>0</v>
      </c>
      <c r="AG629" s="18">
        <v>0</v>
      </c>
      <c r="AH629" s="18">
        <v>0</v>
      </c>
      <c r="AI629" s="18">
        <v>243.07</v>
      </c>
    </row>
    <row r="630" spans="1:35" x14ac:dyDescent="0.2">
      <c r="A630" s="13" t="s">
        <v>5790</v>
      </c>
      <c r="B630" s="13" t="s">
        <v>108</v>
      </c>
      <c r="C630" s="14" t="s">
        <v>43</v>
      </c>
      <c r="D630" s="13" t="s">
        <v>5791</v>
      </c>
      <c r="E630" s="13" t="s">
        <v>5792</v>
      </c>
      <c r="F630" s="13" t="s">
        <v>5793</v>
      </c>
      <c r="G630" s="13" t="s">
        <v>5794</v>
      </c>
      <c r="H630" s="13" t="s">
        <v>5795</v>
      </c>
      <c r="I630" s="13" t="str">
        <f t="shared" si="57"/>
        <v>11-2024</v>
      </c>
      <c r="J630" s="13" t="str">
        <f t="shared" si="58"/>
        <v>2024</v>
      </c>
      <c r="K630" s="227" t="s">
        <v>2474</v>
      </c>
      <c r="L630" s="13" t="s">
        <v>6034</v>
      </c>
      <c r="M630" s="13" t="s">
        <v>6035</v>
      </c>
      <c r="N630" s="13" t="s">
        <v>35</v>
      </c>
      <c r="O630" s="13" t="s">
        <v>36</v>
      </c>
      <c r="P630" s="13" t="s">
        <v>44</v>
      </c>
      <c r="Q630" s="13" t="s">
        <v>56</v>
      </c>
      <c r="R630" s="13" t="s">
        <v>45</v>
      </c>
      <c r="S630" s="13" t="s">
        <v>39</v>
      </c>
      <c r="T630" s="15">
        <v>1</v>
      </c>
      <c r="U630" s="228" t="s">
        <v>3785</v>
      </c>
      <c r="V630" s="13" t="s">
        <v>6116</v>
      </c>
      <c r="W630" s="16" t="s">
        <v>6117</v>
      </c>
      <c r="X630" s="17">
        <v>1256.9000000000001</v>
      </c>
      <c r="Y630" s="18">
        <v>1256.9000000000001</v>
      </c>
      <c r="Z630" s="18">
        <v>0</v>
      </c>
      <c r="AA630" s="18">
        <v>0</v>
      </c>
      <c r="AB630" s="18">
        <v>0</v>
      </c>
      <c r="AC630" s="18">
        <v>201.1</v>
      </c>
      <c r="AD630" s="18">
        <v>0</v>
      </c>
      <c r="AE630" s="18">
        <v>0</v>
      </c>
      <c r="AF630" s="18">
        <v>0</v>
      </c>
      <c r="AG630" s="18">
        <v>0</v>
      </c>
      <c r="AH630" s="18">
        <v>0</v>
      </c>
      <c r="AI630" s="18">
        <v>1458</v>
      </c>
    </row>
    <row r="631" spans="1:35" x14ac:dyDescent="0.2">
      <c r="A631" s="13" t="s">
        <v>5796</v>
      </c>
      <c r="B631" s="13" t="s">
        <v>108</v>
      </c>
      <c r="C631" s="14" t="s">
        <v>43</v>
      </c>
      <c r="D631" s="13" t="s">
        <v>4004</v>
      </c>
      <c r="E631" s="13" t="s">
        <v>5797</v>
      </c>
      <c r="F631" s="13" t="s">
        <v>5798</v>
      </c>
      <c r="G631" s="13" t="s">
        <v>5799</v>
      </c>
      <c r="H631" s="13" t="s">
        <v>5800</v>
      </c>
      <c r="I631" s="13" t="str">
        <f t="shared" si="57"/>
        <v>11-2024</v>
      </c>
      <c r="J631" s="13" t="str">
        <f t="shared" si="58"/>
        <v>2024</v>
      </c>
      <c r="K631" s="227" t="s">
        <v>2474</v>
      </c>
      <c r="L631" s="13" t="s">
        <v>4202</v>
      </c>
      <c r="M631" s="13" t="s">
        <v>4203</v>
      </c>
      <c r="N631" s="13" t="s">
        <v>35</v>
      </c>
      <c r="O631" s="13" t="s">
        <v>36</v>
      </c>
      <c r="P631" s="13" t="s">
        <v>44</v>
      </c>
      <c r="Q631" s="13" t="s">
        <v>56</v>
      </c>
      <c r="R631" s="13" t="s">
        <v>45</v>
      </c>
      <c r="S631" s="13" t="s">
        <v>39</v>
      </c>
      <c r="T631" s="15">
        <v>1</v>
      </c>
      <c r="U631" s="228" t="s">
        <v>3785</v>
      </c>
      <c r="V631" s="13" t="s">
        <v>6118</v>
      </c>
      <c r="W631" s="16" t="s">
        <v>4205</v>
      </c>
      <c r="X631" s="17">
        <v>257.76</v>
      </c>
      <c r="Y631" s="18">
        <v>257.76</v>
      </c>
      <c r="Z631" s="18">
        <v>0</v>
      </c>
      <c r="AA631" s="18">
        <v>0</v>
      </c>
      <c r="AB631" s="18">
        <v>0</v>
      </c>
      <c r="AC631" s="18">
        <v>41.24</v>
      </c>
      <c r="AD631" s="18">
        <v>0</v>
      </c>
      <c r="AE631" s="18">
        <v>0</v>
      </c>
      <c r="AF631" s="18">
        <v>0</v>
      </c>
      <c r="AG631" s="18">
        <v>0</v>
      </c>
      <c r="AH631" s="18">
        <v>0</v>
      </c>
      <c r="AI631" s="18">
        <v>299</v>
      </c>
    </row>
    <row r="632" spans="1:35" x14ac:dyDescent="0.2">
      <c r="A632" s="13" t="s">
        <v>5801</v>
      </c>
      <c r="B632" s="13" t="s">
        <v>108</v>
      </c>
      <c r="C632" s="14" t="s">
        <v>43</v>
      </c>
      <c r="D632" s="13" t="s">
        <v>3431</v>
      </c>
      <c r="E632" s="13" t="s">
        <v>5802</v>
      </c>
      <c r="F632" s="13" t="s">
        <v>5803</v>
      </c>
      <c r="G632" s="13" t="s">
        <v>5804</v>
      </c>
      <c r="H632" s="13" t="s">
        <v>5805</v>
      </c>
      <c r="I632" s="13" t="str">
        <f t="shared" si="57"/>
        <v>11-2024</v>
      </c>
      <c r="J632" s="13" t="str">
        <f t="shared" si="58"/>
        <v>2024</v>
      </c>
      <c r="K632" s="227" t="s">
        <v>2474</v>
      </c>
      <c r="L632" s="13" t="s">
        <v>63</v>
      </c>
      <c r="M632" s="13" t="s">
        <v>115</v>
      </c>
      <c r="N632" s="13" t="s">
        <v>35</v>
      </c>
      <c r="O632" s="13" t="s">
        <v>36</v>
      </c>
      <c r="P632" s="13" t="s">
        <v>44</v>
      </c>
      <c r="Q632" s="13" t="s">
        <v>56</v>
      </c>
      <c r="R632" s="13" t="s">
        <v>45</v>
      </c>
      <c r="S632" s="13" t="s">
        <v>39</v>
      </c>
      <c r="T632" s="15">
        <v>1</v>
      </c>
      <c r="U632" s="228" t="s">
        <v>3785</v>
      </c>
      <c r="V632" s="13" t="s">
        <v>6119</v>
      </c>
      <c r="W632" s="16" t="s">
        <v>6120</v>
      </c>
      <c r="X632" s="17">
        <v>1115.52</v>
      </c>
      <c r="Y632" s="18">
        <v>1115.52</v>
      </c>
      <c r="Z632" s="18">
        <v>0</v>
      </c>
      <c r="AA632" s="18">
        <v>0</v>
      </c>
      <c r="AB632" s="18">
        <v>0</v>
      </c>
      <c r="AC632" s="18">
        <v>178.48</v>
      </c>
      <c r="AD632" s="18">
        <v>0</v>
      </c>
      <c r="AE632" s="18">
        <v>0</v>
      </c>
      <c r="AF632" s="18">
        <v>0</v>
      </c>
      <c r="AG632" s="18">
        <v>0</v>
      </c>
      <c r="AH632" s="18">
        <v>0</v>
      </c>
      <c r="AI632" s="18">
        <v>1294</v>
      </c>
    </row>
    <row r="633" spans="1:35" x14ac:dyDescent="0.2">
      <c r="A633" s="13" t="s">
        <v>5806</v>
      </c>
      <c r="B633" s="13" t="s">
        <v>108</v>
      </c>
      <c r="C633" s="14" t="s">
        <v>43</v>
      </c>
      <c r="D633" s="13" t="s">
        <v>647</v>
      </c>
      <c r="E633" s="13" t="s">
        <v>5807</v>
      </c>
      <c r="F633" s="13" t="s">
        <v>5808</v>
      </c>
      <c r="G633" s="13" t="s">
        <v>5809</v>
      </c>
      <c r="H633" s="13" t="s">
        <v>5810</v>
      </c>
      <c r="I633" s="13" t="str">
        <f t="shared" si="57"/>
        <v>11-2024</v>
      </c>
      <c r="J633" s="13" t="str">
        <f t="shared" si="58"/>
        <v>2024</v>
      </c>
      <c r="K633" s="227" t="s">
        <v>2475</v>
      </c>
      <c r="L633" s="13" t="s">
        <v>63</v>
      </c>
      <c r="M633" s="13" t="s">
        <v>115</v>
      </c>
      <c r="N633" s="13" t="s">
        <v>35</v>
      </c>
      <c r="O633" s="13" t="s">
        <v>36</v>
      </c>
      <c r="P633" s="13" t="s">
        <v>44</v>
      </c>
      <c r="Q633" s="13" t="s">
        <v>58</v>
      </c>
      <c r="R633" s="13" t="s">
        <v>45</v>
      </c>
      <c r="S633" s="13" t="s">
        <v>39</v>
      </c>
      <c r="T633" s="15">
        <v>1</v>
      </c>
      <c r="U633" s="228" t="s">
        <v>3785</v>
      </c>
      <c r="V633" s="13" t="s">
        <v>6121</v>
      </c>
      <c r="W633" s="16" t="s">
        <v>4809</v>
      </c>
      <c r="X633" s="17">
        <v>94.83</v>
      </c>
      <c r="Y633" s="18">
        <v>85.35</v>
      </c>
      <c r="Z633" s="18">
        <v>0</v>
      </c>
      <c r="AA633" s="18">
        <v>0</v>
      </c>
      <c r="AB633" s="18">
        <v>0</v>
      </c>
      <c r="AC633" s="18">
        <v>13.66</v>
      </c>
      <c r="AD633" s="18">
        <v>0</v>
      </c>
      <c r="AE633" s="18">
        <v>0</v>
      </c>
      <c r="AF633" s="18">
        <v>0</v>
      </c>
      <c r="AG633" s="18">
        <v>0</v>
      </c>
      <c r="AH633" s="18">
        <v>0</v>
      </c>
      <c r="AI633" s="18">
        <v>99.009999999999991</v>
      </c>
    </row>
    <row r="634" spans="1:35" x14ac:dyDescent="0.2">
      <c r="A634" s="13" t="s">
        <v>5811</v>
      </c>
      <c r="B634" s="13" t="s">
        <v>108</v>
      </c>
      <c r="C634" s="14" t="s">
        <v>43</v>
      </c>
      <c r="D634" s="13" t="s">
        <v>647</v>
      </c>
      <c r="E634" s="13" t="s">
        <v>5812</v>
      </c>
      <c r="F634" s="13" t="s">
        <v>5813</v>
      </c>
      <c r="G634" s="13" t="s">
        <v>5814</v>
      </c>
      <c r="H634" s="13" t="s">
        <v>5815</v>
      </c>
      <c r="I634" s="13" t="str">
        <f t="shared" si="57"/>
        <v>11-2024</v>
      </c>
      <c r="J634" s="13" t="str">
        <f t="shared" si="58"/>
        <v>2024</v>
      </c>
      <c r="K634" s="227" t="s">
        <v>2474</v>
      </c>
      <c r="L634" s="13" t="s">
        <v>63</v>
      </c>
      <c r="M634" s="13" t="s">
        <v>115</v>
      </c>
      <c r="N634" s="13" t="s">
        <v>35</v>
      </c>
      <c r="O634" s="13" t="s">
        <v>36</v>
      </c>
      <c r="P634" s="13" t="s">
        <v>44</v>
      </c>
      <c r="Q634" s="13" t="s">
        <v>56</v>
      </c>
      <c r="R634" s="13" t="s">
        <v>45</v>
      </c>
      <c r="S634" s="13" t="s">
        <v>39</v>
      </c>
      <c r="T634" s="15">
        <v>1</v>
      </c>
      <c r="U634" s="228" t="s">
        <v>3785</v>
      </c>
      <c r="V634" s="13" t="s">
        <v>6122</v>
      </c>
      <c r="W634" s="16" t="s">
        <v>6123</v>
      </c>
      <c r="X634" s="17">
        <v>635.34</v>
      </c>
      <c r="Y634" s="18">
        <v>635.34</v>
      </c>
      <c r="Z634" s="18">
        <v>0</v>
      </c>
      <c r="AA634" s="18">
        <v>0</v>
      </c>
      <c r="AB634" s="18">
        <v>0</v>
      </c>
      <c r="AC634" s="18">
        <v>101.66</v>
      </c>
      <c r="AD634" s="18">
        <v>0</v>
      </c>
      <c r="AE634" s="18">
        <v>0</v>
      </c>
      <c r="AF634" s="18">
        <v>0</v>
      </c>
      <c r="AG634" s="18">
        <v>0</v>
      </c>
      <c r="AH634" s="18">
        <v>0</v>
      </c>
      <c r="AI634" s="18">
        <v>737</v>
      </c>
    </row>
    <row r="635" spans="1:35" x14ac:dyDescent="0.2">
      <c r="A635" s="13" t="s">
        <v>5816</v>
      </c>
      <c r="B635" s="13" t="s">
        <v>108</v>
      </c>
      <c r="C635" s="14" t="s">
        <v>43</v>
      </c>
      <c r="D635" s="13" t="s">
        <v>140</v>
      </c>
      <c r="E635" s="13" t="s">
        <v>5817</v>
      </c>
      <c r="F635" s="13" t="s">
        <v>5818</v>
      </c>
      <c r="G635" s="13" t="s">
        <v>5819</v>
      </c>
      <c r="H635" s="13" t="s">
        <v>5820</v>
      </c>
      <c r="I635" s="13" t="str">
        <f t="shared" si="57"/>
        <v>11-2024</v>
      </c>
      <c r="J635" s="13" t="str">
        <f t="shared" si="58"/>
        <v>2024</v>
      </c>
      <c r="K635" s="227" t="s">
        <v>2474</v>
      </c>
      <c r="L635" s="13" t="s">
        <v>63</v>
      </c>
      <c r="M635" s="13" t="s">
        <v>115</v>
      </c>
      <c r="N635" s="13" t="s">
        <v>35</v>
      </c>
      <c r="O635" s="13" t="s">
        <v>36</v>
      </c>
      <c r="P635" s="13" t="s">
        <v>44</v>
      </c>
      <c r="Q635" s="13" t="s">
        <v>56</v>
      </c>
      <c r="R635" s="13" t="s">
        <v>45</v>
      </c>
      <c r="S635" s="13" t="s">
        <v>39</v>
      </c>
      <c r="T635" s="15">
        <v>1</v>
      </c>
      <c r="U635" s="228" t="s">
        <v>3785</v>
      </c>
      <c r="V635" s="13" t="s">
        <v>5337</v>
      </c>
      <c r="W635" s="16" t="s">
        <v>6124</v>
      </c>
      <c r="X635" s="17">
        <v>1002.71</v>
      </c>
      <c r="Y635" s="18">
        <v>1002.71</v>
      </c>
      <c r="Z635" s="18">
        <v>0</v>
      </c>
      <c r="AA635" s="18">
        <v>0</v>
      </c>
      <c r="AB635" s="18">
        <v>0</v>
      </c>
      <c r="AC635" s="18">
        <v>160.43</v>
      </c>
      <c r="AD635" s="18">
        <v>0</v>
      </c>
      <c r="AE635" s="18">
        <v>0</v>
      </c>
      <c r="AF635" s="18">
        <v>0</v>
      </c>
      <c r="AG635" s="18">
        <v>0</v>
      </c>
      <c r="AH635" s="18">
        <v>0</v>
      </c>
      <c r="AI635" s="18">
        <v>1163.1400000000001</v>
      </c>
    </row>
    <row r="636" spans="1:35" x14ac:dyDescent="0.2">
      <c r="A636" s="13" t="s">
        <v>5821</v>
      </c>
      <c r="B636" s="13" t="s">
        <v>108</v>
      </c>
      <c r="C636" s="14" t="s">
        <v>43</v>
      </c>
      <c r="D636" s="13" t="s">
        <v>139</v>
      </c>
      <c r="E636" s="13" t="s">
        <v>5822</v>
      </c>
      <c r="F636" s="13" t="s">
        <v>5823</v>
      </c>
      <c r="G636" s="13" t="s">
        <v>5824</v>
      </c>
      <c r="H636" s="13" t="s">
        <v>5825</v>
      </c>
      <c r="I636" s="13" t="str">
        <f t="shared" si="57"/>
        <v>11-2024</v>
      </c>
      <c r="J636" s="13" t="str">
        <f t="shared" si="58"/>
        <v>2024</v>
      </c>
      <c r="K636" s="227" t="s">
        <v>2475</v>
      </c>
      <c r="L636" s="13" t="s">
        <v>63</v>
      </c>
      <c r="M636" s="13" t="s">
        <v>115</v>
      </c>
      <c r="N636" s="13" t="s">
        <v>35</v>
      </c>
      <c r="O636" s="13" t="s">
        <v>36</v>
      </c>
      <c r="P636" s="13" t="s">
        <v>44</v>
      </c>
      <c r="Q636" s="13" t="s">
        <v>56</v>
      </c>
      <c r="R636" s="13" t="s">
        <v>45</v>
      </c>
      <c r="S636" s="13" t="s">
        <v>39</v>
      </c>
      <c r="T636" s="15">
        <v>1</v>
      </c>
      <c r="U636" s="228" t="s">
        <v>3785</v>
      </c>
      <c r="V636" s="13" t="s">
        <v>6125</v>
      </c>
      <c r="W636" s="16" t="s">
        <v>6126</v>
      </c>
      <c r="X636" s="17">
        <v>2352.09</v>
      </c>
      <c r="Y636" s="18">
        <v>602.59</v>
      </c>
      <c r="Z636" s="18">
        <v>0</v>
      </c>
      <c r="AA636" s="18">
        <v>0</v>
      </c>
      <c r="AB636" s="74">
        <v>1709.5</v>
      </c>
      <c r="AC636" s="18">
        <v>96.41</v>
      </c>
      <c r="AD636" s="18">
        <v>0</v>
      </c>
      <c r="AE636" s="18">
        <v>0</v>
      </c>
      <c r="AF636" s="18">
        <v>0</v>
      </c>
      <c r="AG636" s="18">
        <v>0</v>
      </c>
      <c r="AH636" s="18">
        <v>0</v>
      </c>
      <c r="AI636" s="18">
        <v>2408.5</v>
      </c>
    </row>
    <row r="637" spans="1:35" x14ac:dyDescent="0.2">
      <c r="A637" s="13" t="s">
        <v>5826</v>
      </c>
      <c r="B637" s="13" t="s">
        <v>108</v>
      </c>
      <c r="C637" s="14" t="s">
        <v>43</v>
      </c>
      <c r="D637" s="13" t="s">
        <v>139</v>
      </c>
      <c r="E637" s="13" t="s">
        <v>5827</v>
      </c>
      <c r="F637" s="13" t="s">
        <v>5828</v>
      </c>
      <c r="G637" s="13" t="s">
        <v>5829</v>
      </c>
      <c r="H637" s="13" t="s">
        <v>5830</v>
      </c>
      <c r="I637" s="13" t="str">
        <f t="shared" si="57"/>
        <v>11-2024</v>
      </c>
      <c r="J637" s="13" t="str">
        <f t="shared" si="58"/>
        <v>2024</v>
      </c>
      <c r="K637" s="227" t="s">
        <v>2474</v>
      </c>
      <c r="L637" s="13" t="s">
        <v>63</v>
      </c>
      <c r="M637" s="13" t="s">
        <v>115</v>
      </c>
      <c r="N637" s="13" t="s">
        <v>35</v>
      </c>
      <c r="O637" s="13" t="s">
        <v>36</v>
      </c>
      <c r="P637" s="13" t="s">
        <v>44</v>
      </c>
      <c r="Q637" s="13" t="s">
        <v>56</v>
      </c>
      <c r="R637" s="13" t="s">
        <v>45</v>
      </c>
      <c r="S637" s="13" t="s">
        <v>39</v>
      </c>
      <c r="T637" s="15">
        <v>1</v>
      </c>
      <c r="U637" s="228" t="s">
        <v>3785</v>
      </c>
      <c r="V637" s="13" t="s">
        <v>6127</v>
      </c>
      <c r="W637" s="16" t="s">
        <v>6128</v>
      </c>
      <c r="X637" s="17">
        <v>2995.26</v>
      </c>
      <c r="Y637" s="18">
        <v>502.59</v>
      </c>
      <c r="Z637" s="18">
        <v>0</v>
      </c>
      <c r="AA637" s="18">
        <v>0</v>
      </c>
      <c r="AB637" s="74">
        <v>2294.5500000000002</v>
      </c>
      <c r="AC637" s="18">
        <v>80.41</v>
      </c>
      <c r="AD637" s="18">
        <v>0</v>
      </c>
      <c r="AE637" s="18">
        <v>0</v>
      </c>
      <c r="AF637" s="18">
        <v>0</v>
      </c>
      <c r="AG637" s="18">
        <v>0</v>
      </c>
      <c r="AH637" s="18">
        <v>0</v>
      </c>
      <c r="AI637" s="18">
        <v>2877.55</v>
      </c>
    </row>
    <row r="638" spans="1:35" x14ac:dyDescent="0.2">
      <c r="A638" s="13" t="s">
        <v>5831</v>
      </c>
      <c r="B638" s="13" t="s">
        <v>108</v>
      </c>
      <c r="C638" s="14" t="s">
        <v>43</v>
      </c>
      <c r="D638" s="13" t="s">
        <v>3478</v>
      </c>
      <c r="E638" s="13" t="s">
        <v>5832</v>
      </c>
      <c r="F638" s="13" t="s">
        <v>5833</v>
      </c>
      <c r="G638" s="13" t="s">
        <v>5834</v>
      </c>
      <c r="H638" s="13" t="s">
        <v>5835</v>
      </c>
      <c r="I638" s="13" t="str">
        <f t="shared" si="57"/>
        <v>11-2024</v>
      </c>
      <c r="J638" s="13" t="str">
        <f t="shared" si="58"/>
        <v>2024</v>
      </c>
      <c r="K638" s="227" t="s">
        <v>2474</v>
      </c>
      <c r="L638" s="13" t="s">
        <v>63</v>
      </c>
      <c r="M638" s="13" t="s">
        <v>115</v>
      </c>
      <c r="N638" s="13" t="s">
        <v>35</v>
      </c>
      <c r="O638" s="13" t="s">
        <v>36</v>
      </c>
      <c r="P638" s="13" t="s">
        <v>44</v>
      </c>
      <c r="Q638" s="13" t="s">
        <v>56</v>
      </c>
      <c r="R638" s="13" t="s">
        <v>45</v>
      </c>
      <c r="S638" s="13" t="s">
        <v>39</v>
      </c>
      <c r="T638" s="15">
        <v>1</v>
      </c>
      <c r="U638" s="228" t="s">
        <v>3785</v>
      </c>
      <c r="V638" s="13" t="s">
        <v>6129</v>
      </c>
      <c r="W638" s="16" t="s">
        <v>6130</v>
      </c>
      <c r="X638" s="17">
        <v>101</v>
      </c>
      <c r="Y638" s="18">
        <v>46.55</v>
      </c>
      <c r="Z638" s="18">
        <v>0</v>
      </c>
      <c r="AA638" s="18">
        <v>0</v>
      </c>
      <c r="AB638" s="18">
        <v>0</v>
      </c>
      <c r="AC638" s="18">
        <v>7.45</v>
      </c>
      <c r="AD638" s="18">
        <v>0</v>
      </c>
      <c r="AE638" s="18">
        <v>0</v>
      </c>
      <c r="AF638" s="18">
        <v>0</v>
      </c>
      <c r="AG638" s="18">
        <v>0</v>
      </c>
      <c r="AH638" s="18">
        <v>0</v>
      </c>
      <c r="AI638" s="18">
        <v>54</v>
      </c>
    </row>
    <row r="639" spans="1:35" x14ac:dyDescent="0.2">
      <c r="A639" s="13" t="s">
        <v>5836</v>
      </c>
      <c r="B639" s="13" t="s">
        <v>108</v>
      </c>
      <c r="C639" s="14" t="s">
        <v>43</v>
      </c>
      <c r="D639" s="13" t="s">
        <v>3478</v>
      </c>
      <c r="E639" s="13" t="s">
        <v>5837</v>
      </c>
      <c r="F639" s="13" t="s">
        <v>5838</v>
      </c>
      <c r="G639" s="13" t="s">
        <v>5839</v>
      </c>
      <c r="H639" s="13" t="s">
        <v>5840</v>
      </c>
      <c r="I639" s="13" t="str">
        <f t="shared" si="57"/>
        <v>11-2024</v>
      </c>
      <c r="J639" s="13" t="str">
        <f t="shared" si="58"/>
        <v>2024</v>
      </c>
      <c r="K639" s="227" t="s">
        <v>2474</v>
      </c>
      <c r="L639" s="13" t="s">
        <v>63</v>
      </c>
      <c r="M639" s="13" t="s">
        <v>115</v>
      </c>
      <c r="N639" s="13" t="s">
        <v>35</v>
      </c>
      <c r="O639" s="13" t="s">
        <v>36</v>
      </c>
      <c r="P639" s="13" t="s">
        <v>44</v>
      </c>
      <c r="Q639" s="13" t="s">
        <v>56</v>
      </c>
      <c r="R639" s="13" t="s">
        <v>45</v>
      </c>
      <c r="S639" s="13" t="s">
        <v>39</v>
      </c>
      <c r="T639" s="15">
        <v>1</v>
      </c>
      <c r="U639" s="228" t="s">
        <v>3785</v>
      </c>
      <c r="V639" s="13" t="s">
        <v>6129</v>
      </c>
      <c r="W639" s="16" t="s">
        <v>6130</v>
      </c>
      <c r="X639" s="17">
        <v>101</v>
      </c>
      <c r="Y639" s="18">
        <v>46.55</v>
      </c>
      <c r="Z639" s="18">
        <v>0</v>
      </c>
      <c r="AA639" s="18">
        <v>0</v>
      </c>
      <c r="AB639" s="18">
        <v>0</v>
      </c>
      <c r="AC639" s="18">
        <v>7.45</v>
      </c>
      <c r="AD639" s="18">
        <v>0</v>
      </c>
      <c r="AE639" s="18">
        <v>0</v>
      </c>
      <c r="AF639" s="18">
        <v>0</v>
      </c>
      <c r="AG639" s="18">
        <v>0</v>
      </c>
      <c r="AH639" s="18">
        <v>0</v>
      </c>
      <c r="AI639" s="18">
        <v>54</v>
      </c>
    </row>
    <row r="640" spans="1:35" x14ac:dyDescent="0.2">
      <c r="A640" s="13" t="s">
        <v>5841</v>
      </c>
      <c r="B640" s="13" t="s">
        <v>108</v>
      </c>
      <c r="C640" s="14" t="s">
        <v>43</v>
      </c>
      <c r="D640" s="13" t="s">
        <v>5719</v>
      </c>
      <c r="E640" s="13" t="s">
        <v>5842</v>
      </c>
      <c r="F640" s="13" t="s">
        <v>5843</v>
      </c>
      <c r="G640" s="13" t="s">
        <v>5844</v>
      </c>
      <c r="H640" s="13" t="s">
        <v>5845</v>
      </c>
      <c r="I640" s="13" t="str">
        <f t="shared" si="57"/>
        <v>11-2024</v>
      </c>
      <c r="J640" s="13" t="str">
        <f t="shared" si="58"/>
        <v>2024</v>
      </c>
      <c r="K640" s="227" t="s">
        <v>2475</v>
      </c>
      <c r="L640" s="13" t="s">
        <v>6036</v>
      </c>
      <c r="M640" s="13" t="s">
        <v>6037</v>
      </c>
      <c r="N640" s="13" t="s">
        <v>35</v>
      </c>
      <c r="O640" s="13" t="s">
        <v>36</v>
      </c>
      <c r="P640" s="13" t="s">
        <v>44</v>
      </c>
      <c r="Q640" s="13" t="s">
        <v>58</v>
      </c>
      <c r="R640" s="13" t="s">
        <v>45</v>
      </c>
      <c r="S640" s="13" t="s">
        <v>39</v>
      </c>
      <c r="T640" s="15">
        <v>1</v>
      </c>
      <c r="U640" s="228" t="s">
        <v>3784</v>
      </c>
      <c r="V640" s="13" t="s">
        <v>6131</v>
      </c>
      <c r="W640" s="16" t="s">
        <v>6132</v>
      </c>
      <c r="X640" s="17">
        <v>692.29</v>
      </c>
      <c r="Y640" s="18">
        <v>673.19</v>
      </c>
      <c r="Z640" s="18">
        <v>0</v>
      </c>
      <c r="AA640" s="18">
        <v>0</v>
      </c>
      <c r="AB640" s="18">
        <v>0</v>
      </c>
      <c r="AC640" s="18">
        <v>107.71</v>
      </c>
      <c r="AD640" s="74">
        <v>19.100000000000001</v>
      </c>
      <c r="AE640" s="18">
        <v>0</v>
      </c>
      <c r="AF640" s="18">
        <v>0</v>
      </c>
      <c r="AG640" s="18">
        <v>0</v>
      </c>
      <c r="AH640" s="18">
        <v>0</v>
      </c>
      <c r="AI640" s="18">
        <v>800</v>
      </c>
    </row>
    <row r="641" spans="1:35" x14ac:dyDescent="0.2">
      <c r="A641" s="13" t="s">
        <v>5846</v>
      </c>
      <c r="B641" s="13" t="s">
        <v>108</v>
      </c>
      <c r="C641" s="14" t="s">
        <v>43</v>
      </c>
      <c r="D641" s="13" t="s">
        <v>2005</v>
      </c>
      <c r="E641" s="13" t="s">
        <v>5847</v>
      </c>
      <c r="F641" s="13" t="s">
        <v>5848</v>
      </c>
      <c r="G641" s="13" t="s">
        <v>5849</v>
      </c>
      <c r="H641" s="13" t="s">
        <v>5850</v>
      </c>
      <c r="I641" s="13" t="str">
        <f t="shared" si="57"/>
        <v>11-2024</v>
      </c>
      <c r="J641" s="13" t="str">
        <f t="shared" si="58"/>
        <v>2024</v>
      </c>
      <c r="K641" s="227" t="s">
        <v>2475</v>
      </c>
      <c r="L641" s="13" t="s">
        <v>2010</v>
      </c>
      <c r="M641" s="13" t="s">
        <v>2011</v>
      </c>
      <c r="N641" s="13" t="s">
        <v>35</v>
      </c>
      <c r="O641" s="13" t="s">
        <v>36</v>
      </c>
      <c r="P641" s="13" t="s">
        <v>44</v>
      </c>
      <c r="Q641" s="13" t="s">
        <v>46</v>
      </c>
      <c r="R641" s="13" t="s">
        <v>45</v>
      </c>
      <c r="S641" s="13" t="s">
        <v>39</v>
      </c>
      <c r="T641" s="15">
        <v>1</v>
      </c>
      <c r="U641" s="228" t="s">
        <v>3784</v>
      </c>
      <c r="V641" s="13" t="s">
        <v>2012</v>
      </c>
      <c r="W641" s="16" t="s">
        <v>3742</v>
      </c>
      <c r="X641" s="17">
        <v>432.68</v>
      </c>
      <c r="Y641" s="18">
        <v>420.75</v>
      </c>
      <c r="Z641" s="18">
        <v>0</v>
      </c>
      <c r="AA641" s="18">
        <v>0</v>
      </c>
      <c r="AB641" s="18">
        <v>0</v>
      </c>
      <c r="AC641" s="18">
        <v>67.319999999999993</v>
      </c>
      <c r="AD641" s="74">
        <v>11.93</v>
      </c>
      <c r="AE641" s="18">
        <v>0</v>
      </c>
      <c r="AF641" s="18">
        <v>0</v>
      </c>
      <c r="AG641" s="18">
        <v>0</v>
      </c>
      <c r="AH641" s="18">
        <v>0</v>
      </c>
      <c r="AI641" s="18">
        <v>500</v>
      </c>
    </row>
    <row r="642" spans="1:35" x14ac:dyDescent="0.2">
      <c r="A642" s="13" t="s">
        <v>5851</v>
      </c>
      <c r="B642" s="13" t="s">
        <v>108</v>
      </c>
      <c r="C642" s="14" t="s">
        <v>43</v>
      </c>
      <c r="D642" s="13" t="s">
        <v>2005</v>
      </c>
      <c r="E642" s="13" t="s">
        <v>5852</v>
      </c>
      <c r="F642" s="13" t="s">
        <v>5853</v>
      </c>
      <c r="G642" s="13" t="s">
        <v>5854</v>
      </c>
      <c r="H642" s="13" t="s">
        <v>5855</v>
      </c>
      <c r="I642" s="13" t="str">
        <f t="shared" si="57"/>
        <v>11-2024</v>
      </c>
      <c r="J642" s="13" t="str">
        <f t="shared" si="58"/>
        <v>2024</v>
      </c>
      <c r="K642" s="227" t="s">
        <v>2475</v>
      </c>
      <c r="L642" s="13" t="s">
        <v>2010</v>
      </c>
      <c r="M642" s="13" t="s">
        <v>2011</v>
      </c>
      <c r="N642" s="13" t="s">
        <v>35</v>
      </c>
      <c r="O642" s="13" t="s">
        <v>36</v>
      </c>
      <c r="P642" s="13" t="s">
        <v>44</v>
      </c>
      <c r="Q642" s="13" t="s">
        <v>46</v>
      </c>
      <c r="R642" s="13" t="s">
        <v>45</v>
      </c>
      <c r="S642" s="13" t="s">
        <v>39</v>
      </c>
      <c r="T642" s="15">
        <v>1</v>
      </c>
      <c r="U642" s="228" t="s">
        <v>3784</v>
      </c>
      <c r="V642" s="13" t="s">
        <v>2012</v>
      </c>
      <c r="W642" s="16" t="s">
        <v>3669</v>
      </c>
      <c r="X642" s="17">
        <v>346.12</v>
      </c>
      <c r="Y642" s="18">
        <v>336.75</v>
      </c>
      <c r="Z642" s="18">
        <v>0</v>
      </c>
      <c r="AA642" s="18">
        <v>0</v>
      </c>
      <c r="AB642" s="18">
        <v>0</v>
      </c>
      <c r="AC642" s="18">
        <v>53.88</v>
      </c>
      <c r="AD642" s="74">
        <v>9.3699999999999992</v>
      </c>
      <c r="AE642" s="18">
        <v>0</v>
      </c>
      <c r="AF642" s="18">
        <v>0</v>
      </c>
      <c r="AG642" s="18">
        <v>0</v>
      </c>
      <c r="AH642" s="18">
        <v>0</v>
      </c>
      <c r="AI642" s="18">
        <v>400</v>
      </c>
    </row>
    <row r="643" spans="1:35" x14ac:dyDescent="0.2">
      <c r="A643" s="13" t="s">
        <v>5856</v>
      </c>
      <c r="B643" s="13" t="s">
        <v>108</v>
      </c>
      <c r="C643" s="14" t="s">
        <v>43</v>
      </c>
      <c r="D643" s="13" t="s">
        <v>2022</v>
      </c>
      <c r="E643" s="13" t="s">
        <v>5857</v>
      </c>
      <c r="F643" s="13" t="s">
        <v>5858</v>
      </c>
      <c r="G643" s="13" t="s">
        <v>5859</v>
      </c>
      <c r="H643" s="13" t="s">
        <v>5860</v>
      </c>
      <c r="I643" s="13" t="str">
        <f t="shared" si="57"/>
        <v>11-2024</v>
      </c>
      <c r="J643" s="13" t="str">
        <f t="shared" si="58"/>
        <v>2024</v>
      </c>
      <c r="K643" s="227" t="s">
        <v>2474</v>
      </c>
      <c r="L643" s="13" t="s">
        <v>1426</v>
      </c>
      <c r="M643" s="13" t="s">
        <v>1427</v>
      </c>
      <c r="N643" s="13" t="s">
        <v>35</v>
      </c>
      <c r="O643" s="13" t="s">
        <v>36</v>
      </c>
      <c r="P643" s="13" t="s">
        <v>44</v>
      </c>
      <c r="Q643" s="13" t="s">
        <v>58</v>
      </c>
      <c r="R643" s="13" t="s">
        <v>45</v>
      </c>
      <c r="S643" s="13" t="s">
        <v>39</v>
      </c>
      <c r="T643" s="15">
        <v>1</v>
      </c>
      <c r="U643" s="228" t="s">
        <v>3784</v>
      </c>
      <c r="V643" s="13" t="s">
        <v>6133</v>
      </c>
      <c r="W643" s="16" t="s">
        <v>6134</v>
      </c>
      <c r="X643" s="17">
        <v>1543.1</v>
      </c>
      <c r="Y643" s="18">
        <v>1543.1</v>
      </c>
      <c r="Z643" s="18">
        <v>0</v>
      </c>
      <c r="AA643" s="18">
        <v>0</v>
      </c>
      <c r="AB643" s="18">
        <v>0</v>
      </c>
      <c r="AC643" s="18">
        <v>246.9</v>
      </c>
      <c r="AD643" s="18">
        <v>0</v>
      </c>
      <c r="AE643" s="18">
        <v>0</v>
      </c>
      <c r="AF643" s="18">
        <v>0</v>
      </c>
      <c r="AG643" s="18">
        <v>0</v>
      </c>
      <c r="AH643" s="18">
        <v>0</v>
      </c>
      <c r="AI643" s="18">
        <v>1790</v>
      </c>
    </row>
    <row r="644" spans="1:35" x14ac:dyDescent="0.2">
      <c r="A644" s="13" t="s">
        <v>5861</v>
      </c>
      <c r="B644" s="13" t="s">
        <v>108</v>
      </c>
      <c r="C644" s="14" t="s">
        <v>43</v>
      </c>
      <c r="D644" s="13" t="s">
        <v>5719</v>
      </c>
      <c r="E644" s="13" t="s">
        <v>5862</v>
      </c>
      <c r="F644" s="13" t="s">
        <v>5863</v>
      </c>
      <c r="G644" s="13" t="s">
        <v>5864</v>
      </c>
      <c r="H644" s="13" t="s">
        <v>5865</v>
      </c>
      <c r="I644" s="13" t="str">
        <f t="shared" si="57"/>
        <v>11-2024</v>
      </c>
      <c r="J644" s="13" t="str">
        <f t="shared" si="58"/>
        <v>2024</v>
      </c>
      <c r="K644" s="227" t="s">
        <v>2475</v>
      </c>
      <c r="L644" s="13" t="s">
        <v>6038</v>
      </c>
      <c r="M644" s="13" t="s">
        <v>6039</v>
      </c>
      <c r="N644" s="13" t="s">
        <v>35</v>
      </c>
      <c r="O644" s="13" t="s">
        <v>36</v>
      </c>
      <c r="P644" s="13" t="s">
        <v>44</v>
      </c>
      <c r="Q644" s="13" t="s">
        <v>58</v>
      </c>
      <c r="R644" s="13" t="s">
        <v>45</v>
      </c>
      <c r="S644" s="13" t="s">
        <v>39</v>
      </c>
      <c r="T644" s="15">
        <v>1</v>
      </c>
      <c r="U644" s="228" t="s">
        <v>3784</v>
      </c>
      <c r="V644" s="13" t="s">
        <v>6131</v>
      </c>
      <c r="W644" s="16" t="s">
        <v>6135</v>
      </c>
      <c r="X644" s="17">
        <v>605.70000000000005</v>
      </c>
      <c r="Y644" s="18">
        <v>589.38</v>
      </c>
      <c r="Z644" s="18">
        <v>0</v>
      </c>
      <c r="AA644" s="18">
        <v>0</v>
      </c>
      <c r="AB644" s="18">
        <v>0</v>
      </c>
      <c r="AC644" s="18">
        <v>94.3</v>
      </c>
      <c r="AD644" s="74">
        <v>16.32</v>
      </c>
      <c r="AE644" s="18">
        <v>0</v>
      </c>
      <c r="AF644" s="18">
        <v>0</v>
      </c>
      <c r="AG644" s="18">
        <v>0</v>
      </c>
      <c r="AH644" s="18">
        <v>0</v>
      </c>
      <c r="AI644" s="18">
        <v>700</v>
      </c>
    </row>
    <row r="645" spans="1:35" x14ac:dyDescent="0.2">
      <c r="A645" s="13" t="s">
        <v>5866</v>
      </c>
      <c r="B645" s="13" t="s">
        <v>108</v>
      </c>
      <c r="C645" s="14" t="s">
        <v>43</v>
      </c>
      <c r="D645" s="13" t="s">
        <v>88</v>
      </c>
      <c r="E645" s="13" t="s">
        <v>5867</v>
      </c>
      <c r="F645" s="13" t="s">
        <v>5868</v>
      </c>
      <c r="G645" s="13" t="s">
        <v>5869</v>
      </c>
      <c r="H645" s="13" t="s">
        <v>5870</v>
      </c>
      <c r="I645" s="13" t="str">
        <f t="shared" si="57"/>
        <v>11-2024</v>
      </c>
      <c r="J645" s="13" t="str">
        <f t="shared" si="58"/>
        <v>2024</v>
      </c>
      <c r="K645" s="227" t="s">
        <v>2474</v>
      </c>
      <c r="L645" s="13" t="s">
        <v>89</v>
      </c>
      <c r="M645" s="13" t="s">
        <v>119</v>
      </c>
      <c r="N645" s="13" t="s">
        <v>35</v>
      </c>
      <c r="O645" s="13" t="s">
        <v>36</v>
      </c>
      <c r="P645" s="13" t="s">
        <v>44</v>
      </c>
      <c r="Q645" s="13" t="s">
        <v>56</v>
      </c>
      <c r="R645" s="13" t="s">
        <v>45</v>
      </c>
      <c r="S645" s="13" t="s">
        <v>39</v>
      </c>
      <c r="T645" s="15">
        <v>1</v>
      </c>
      <c r="U645" s="228" t="s">
        <v>3785</v>
      </c>
      <c r="V645" s="13" t="s">
        <v>87</v>
      </c>
      <c r="W645" s="16" t="s">
        <v>6136</v>
      </c>
      <c r="X645" s="17">
        <v>1391.38</v>
      </c>
      <c r="Y645" s="18">
        <v>1391.38</v>
      </c>
      <c r="Z645" s="18">
        <v>0</v>
      </c>
      <c r="AA645" s="18">
        <v>0</v>
      </c>
      <c r="AB645" s="18">
        <v>0</v>
      </c>
      <c r="AC645" s="18">
        <v>222.62</v>
      </c>
      <c r="AD645" s="18">
        <v>0</v>
      </c>
      <c r="AE645" s="18">
        <v>0</v>
      </c>
      <c r="AF645" s="18">
        <v>0</v>
      </c>
      <c r="AG645" s="18">
        <v>0</v>
      </c>
      <c r="AH645" s="18">
        <v>0</v>
      </c>
      <c r="AI645" s="18">
        <v>1614</v>
      </c>
    </row>
    <row r="646" spans="1:35" x14ac:dyDescent="0.2">
      <c r="A646" s="13" t="s">
        <v>5871</v>
      </c>
      <c r="B646" s="13" t="s">
        <v>108</v>
      </c>
      <c r="C646" s="14" t="s">
        <v>43</v>
      </c>
      <c r="D646" s="13" t="s">
        <v>1468</v>
      </c>
      <c r="E646" s="13" t="s">
        <v>5872</v>
      </c>
      <c r="F646" s="13" t="s">
        <v>5873</v>
      </c>
      <c r="G646" s="13" t="s">
        <v>5874</v>
      </c>
      <c r="H646" s="13" t="s">
        <v>5875</v>
      </c>
      <c r="I646" s="13" t="str">
        <f t="shared" si="57"/>
        <v>11-2024</v>
      </c>
      <c r="J646" s="13" t="str">
        <f t="shared" si="58"/>
        <v>2024</v>
      </c>
      <c r="K646" s="227" t="s">
        <v>2475</v>
      </c>
      <c r="L646" s="13" t="s">
        <v>1473</v>
      </c>
      <c r="M646" s="13" t="s">
        <v>1474</v>
      </c>
      <c r="N646" s="13" t="s">
        <v>35</v>
      </c>
      <c r="O646" s="13" t="s">
        <v>36</v>
      </c>
      <c r="P646" s="13" t="s">
        <v>44</v>
      </c>
      <c r="Q646" s="13" t="s">
        <v>58</v>
      </c>
      <c r="R646" s="13" t="s">
        <v>45</v>
      </c>
      <c r="S646" s="13" t="s">
        <v>39</v>
      </c>
      <c r="T646" s="15">
        <v>1</v>
      </c>
      <c r="U646" s="228" t="s">
        <v>3784</v>
      </c>
      <c r="V646" s="13" t="s">
        <v>1475</v>
      </c>
      <c r="W646" s="16" t="s">
        <v>6137</v>
      </c>
      <c r="X646" s="17">
        <v>355.38</v>
      </c>
      <c r="Y646" s="18">
        <v>345.38</v>
      </c>
      <c r="Z646" s="18">
        <v>0</v>
      </c>
      <c r="AA646" s="18">
        <v>0</v>
      </c>
      <c r="AB646" s="18">
        <v>0</v>
      </c>
      <c r="AC646" s="18">
        <v>55.26</v>
      </c>
      <c r="AD646" s="74">
        <v>10</v>
      </c>
      <c r="AE646" s="18">
        <v>0</v>
      </c>
      <c r="AF646" s="18">
        <v>0</v>
      </c>
      <c r="AG646" s="18">
        <v>0</v>
      </c>
      <c r="AH646" s="18">
        <v>0</v>
      </c>
      <c r="AI646" s="18">
        <v>410.64</v>
      </c>
    </row>
    <row r="647" spans="1:35" x14ac:dyDescent="0.2">
      <c r="A647" s="13" t="s">
        <v>5876</v>
      </c>
      <c r="B647" s="13" t="s">
        <v>108</v>
      </c>
      <c r="C647" s="14" t="s">
        <v>43</v>
      </c>
      <c r="D647" s="13" t="s">
        <v>1468</v>
      </c>
      <c r="E647" s="13" t="s">
        <v>5877</v>
      </c>
      <c r="F647" s="13" t="s">
        <v>5878</v>
      </c>
      <c r="G647" s="13" t="s">
        <v>5879</v>
      </c>
      <c r="H647" s="13" t="s">
        <v>5880</v>
      </c>
      <c r="I647" s="13" t="str">
        <f t="shared" si="57"/>
        <v>11-2024</v>
      </c>
      <c r="J647" s="13" t="str">
        <f t="shared" si="58"/>
        <v>2024</v>
      </c>
      <c r="K647" s="227" t="s">
        <v>2475</v>
      </c>
      <c r="L647" s="13" t="s">
        <v>1473</v>
      </c>
      <c r="M647" s="13" t="s">
        <v>1474</v>
      </c>
      <c r="N647" s="13" t="s">
        <v>35</v>
      </c>
      <c r="O647" s="13" t="s">
        <v>36</v>
      </c>
      <c r="P647" s="13" t="s">
        <v>44</v>
      </c>
      <c r="Q647" s="13" t="s">
        <v>58</v>
      </c>
      <c r="R647" s="13" t="s">
        <v>45</v>
      </c>
      <c r="S647" s="13" t="s">
        <v>39</v>
      </c>
      <c r="T647" s="15">
        <v>1</v>
      </c>
      <c r="U647" s="228" t="s">
        <v>3784</v>
      </c>
      <c r="V647" s="13" t="s">
        <v>1475</v>
      </c>
      <c r="W647" s="16" t="s">
        <v>6138</v>
      </c>
      <c r="X647" s="17">
        <v>188.77</v>
      </c>
      <c r="Y647" s="18">
        <v>183.5</v>
      </c>
      <c r="Z647" s="18">
        <v>0</v>
      </c>
      <c r="AA647" s="18">
        <v>0</v>
      </c>
      <c r="AB647" s="18">
        <v>0</v>
      </c>
      <c r="AC647" s="18">
        <v>29.36</v>
      </c>
      <c r="AD647" s="74">
        <v>5.27</v>
      </c>
      <c r="AE647" s="18">
        <v>0</v>
      </c>
      <c r="AF647" s="18">
        <v>0</v>
      </c>
      <c r="AG647" s="18">
        <v>0</v>
      </c>
      <c r="AH647" s="18">
        <v>0</v>
      </c>
      <c r="AI647" s="18">
        <v>218.13</v>
      </c>
    </row>
    <row r="648" spans="1:35" x14ac:dyDescent="0.2">
      <c r="A648" s="13" t="s">
        <v>5881</v>
      </c>
      <c r="B648" s="13" t="s">
        <v>108</v>
      </c>
      <c r="C648" s="14" t="s">
        <v>43</v>
      </c>
      <c r="D648" s="13" t="s">
        <v>5882</v>
      </c>
      <c r="E648" s="13" t="s">
        <v>5883</v>
      </c>
      <c r="F648" s="13" t="s">
        <v>5884</v>
      </c>
      <c r="G648" s="13" t="s">
        <v>5885</v>
      </c>
      <c r="H648" s="13" t="s">
        <v>5886</v>
      </c>
      <c r="I648" s="13" t="str">
        <f t="shared" si="57"/>
        <v>11-2024</v>
      </c>
      <c r="J648" s="13" t="str">
        <f t="shared" si="58"/>
        <v>2024</v>
      </c>
      <c r="K648" s="227" t="s">
        <v>2475</v>
      </c>
      <c r="L648" s="13" t="s">
        <v>3745</v>
      </c>
      <c r="M648" s="13" t="s">
        <v>3746</v>
      </c>
      <c r="N648" s="13" t="s">
        <v>35</v>
      </c>
      <c r="O648" s="13" t="s">
        <v>36</v>
      </c>
      <c r="P648" s="13" t="s">
        <v>44</v>
      </c>
      <c r="Q648" s="13" t="s">
        <v>56</v>
      </c>
      <c r="R648" s="13" t="s">
        <v>45</v>
      </c>
      <c r="S648" s="13" t="s">
        <v>39</v>
      </c>
      <c r="T648" s="15">
        <v>1</v>
      </c>
      <c r="U648" s="228" t="s">
        <v>3784</v>
      </c>
      <c r="V648" s="13" t="s">
        <v>1380</v>
      </c>
      <c r="W648" s="16" t="s">
        <v>6139</v>
      </c>
      <c r="X648" s="17">
        <v>138.44999999999999</v>
      </c>
      <c r="Y648" s="18">
        <v>134.69</v>
      </c>
      <c r="Z648" s="18">
        <v>0</v>
      </c>
      <c r="AA648" s="18">
        <v>0</v>
      </c>
      <c r="AB648" s="18">
        <v>0</v>
      </c>
      <c r="AC648" s="18">
        <v>21.55</v>
      </c>
      <c r="AD648" s="74">
        <v>3.76</v>
      </c>
      <c r="AE648" s="18">
        <v>0</v>
      </c>
      <c r="AF648" s="18">
        <v>0</v>
      </c>
      <c r="AG648" s="18">
        <v>0</v>
      </c>
      <c r="AH648" s="18">
        <v>0</v>
      </c>
      <c r="AI648" s="18">
        <v>160</v>
      </c>
    </row>
    <row r="649" spans="1:35" x14ac:dyDescent="0.2">
      <c r="A649" s="13" t="s">
        <v>5887</v>
      </c>
      <c r="B649" s="13" t="s">
        <v>108</v>
      </c>
      <c r="C649" s="14" t="s">
        <v>43</v>
      </c>
      <c r="D649" s="13" t="s">
        <v>5882</v>
      </c>
      <c r="E649" s="13" t="s">
        <v>5888</v>
      </c>
      <c r="F649" s="13" t="s">
        <v>5889</v>
      </c>
      <c r="G649" s="13" t="s">
        <v>5890</v>
      </c>
      <c r="H649" s="13" t="s">
        <v>5891</v>
      </c>
      <c r="I649" s="13" t="str">
        <f t="shared" si="57"/>
        <v>11-2024</v>
      </c>
      <c r="J649" s="13" t="str">
        <f t="shared" si="58"/>
        <v>2024</v>
      </c>
      <c r="K649" s="227" t="s">
        <v>2475</v>
      </c>
      <c r="L649" s="13" t="s">
        <v>3745</v>
      </c>
      <c r="M649" s="13" t="s">
        <v>3746</v>
      </c>
      <c r="N649" s="13" t="s">
        <v>35</v>
      </c>
      <c r="O649" s="13" t="s">
        <v>36</v>
      </c>
      <c r="P649" s="13" t="s">
        <v>44</v>
      </c>
      <c r="Q649" s="13" t="s">
        <v>58</v>
      </c>
      <c r="R649" s="13" t="s">
        <v>45</v>
      </c>
      <c r="S649" s="13" t="s">
        <v>39</v>
      </c>
      <c r="T649" s="15">
        <v>1</v>
      </c>
      <c r="U649" s="228" t="s">
        <v>3784</v>
      </c>
      <c r="V649" s="13" t="s">
        <v>1380</v>
      </c>
      <c r="W649" s="16" t="s">
        <v>6140</v>
      </c>
      <c r="X649" s="17">
        <v>129.79</v>
      </c>
      <c r="Y649" s="18">
        <v>126.31</v>
      </c>
      <c r="Z649" s="18">
        <v>0</v>
      </c>
      <c r="AA649" s="18">
        <v>0</v>
      </c>
      <c r="AB649" s="18">
        <v>0</v>
      </c>
      <c r="AC649" s="18">
        <v>20.21</v>
      </c>
      <c r="AD649" s="74">
        <v>3.48</v>
      </c>
      <c r="AE649" s="18">
        <v>0</v>
      </c>
      <c r="AF649" s="18">
        <v>0</v>
      </c>
      <c r="AG649" s="18">
        <v>0</v>
      </c>
      <c r="AH649" s="18">
        <v>0</v>
      </c>
      <c r="AI649" s="18">
        <v>150</v>
      </c>
    </row>
    <row r="650" spans="1:35" x14ac:dyDescent="0.2">
      <c r="A650" s="13" t="s">
        <v>5892</v>
      </c>
      <c r="B650" s="13" t="s">
        <v>108</v>
      </c>
      <c r="C650" s="14" t="s">
        <v>43</v>
      </c>
      <c r="D650" s="13" t="s">
        <v>5175</v>
      </c>
      <c r="E650" s="13" t="s">
        <v>5893</v>
      </c>
      <c r="F650" s="13" t="s">
        <v>5894</v>
      </c>
      <c r="G650" s="13" t="s">
        <v>5895</v>
      </c>
      <c r="H650" s="13" t="s">
        <v>5896</v>
      </c>
      <c r="I650" s="13" t="str">
        <f t="shared" si="57"/>
        <v>11-2024</v>
      </c>
      <c r="J650" s="13" t="str">
        <f t="shared" si="58"/>
        <v>2024</v>
      </c>
      <c r="K650" s="227" t="s">
        <v>2475</v>
      </c>
      <c r="L650" s="13" t="s">
        <v>6040</v>
      </c>
      <c r="M650" s="13" t="s">
        <v>6041</v>
      </c>
      <c r="N650" s="13" t="s">
        <v>35</v>
      </c>
      <c r="O650" s="13" t="s">
        <v>36</v>
      </c>
      <c r="P650" s="13" t="s">
        <v>44</v>
      </c>
      <c r="Q650" s="13" t="s">
        <v>58</v>
      </c>
      <c r="R650" s="13" t="s">
        <v>45</v>
      </c>
      <c r="S650" s="13" t="s">
        <v>39</v>
      </c>
      <c r="T650" s="15">
        <v>1</v>
      </c>
      <c r="U650" s="228" t="s">
        <v>3784</v>
      </c>
      <c r="V650" s="13" t="s">
        <v>2012</v>
      </c>
      <c r="W650" s="16" t="s">
        <v>4241</v>
      </c>
      <c r="X650" s="17">
        <v>432.67</v>
      </c>
      <c r="Y650" s="18">
        <v>420.81</v>
      </c>
      <c r="Z650" s="18">
        <v>0</v>
      </c>
      <c r="AA650" s="18">
        <v>0</v>
      </c>
      <c r="AB650" s="18">
        <v>0</v>
      </c>
      <c r="AC650" s="18">
        <v>67.33</v>
      </c>
      <c r="AD650" s="74">
        <v>11.86</v>
      </c>
      <c r="AE650" s="18">
        <v>0</v>
      </c>
      <c r="AF650" s="18">
        <v>0</v>
      </c>
      <c r="AG650" s="18">
        <v>0</v>
      </c>
      <c r="AH650" s="18">
        <v>0</v>
      </c>
      <c r="AI650" s="18">
        <v>500</v>
      </c>
    </row>
    <row r="651" spans="1:35" x14ac:dyDescent="0.2">
      <c r="A651" s="13" t="s">
        <v>5897</v>
      </c>
      <c r="B651" s="13" t="s">
        <v>108</v>
      </c>
      <c r="C651" s="14" t="s">
        <v>43</v>
      </c>
      <c r="D651" s="13" t="s">
        <v>4094</v>
      </c>
      <c r="E651" s="13" t="s">
        <v>5898</v>
      </c>
      <c r="F651" s="13" t="s">
        <v>5899</v>
      </c>
      <c r="G651" s="13" t="s">
        <v>5900</v>
      </c>
      <c r="H651" s="13" t="s">
        <v>5901</v>
      </c>
      <c r="I651" s="13" t="str">
        <f t="shared" ref="I651:I669" si="59">MID(H651,6,2)&amp;"-"&amp;LEFT(H651,4)</f>
        <v>11-2024</v>
      </c>
      <c r="J651" s="13" t="str">
        <f t="shared" ref="J651:J669" si="60">LEFT(H651,4)</f>
        <v>2024</v>
      </c>
      <c r="K651" s="227" t="s">
        <v>2475</v>
      </c>
      <c r="L651" s="13" t="s">
        <v>4234</v>
      </c>
      <c r="M651" s="13" t="s">
        <v>4235</v>
      </c>
      <c r="N651" s="13" t="s">
        <v>35</v>
      </c>
      <c r="O651" s="13" t="s">
        <v>36</v>
      </c>
      <c r="P651" s="13" t="s">
        <v>44</v>
      </c>
      <c r="Q651" s="13" t="s">
        <v>46</v>
      </c>
      <c r="R651" s="13" t="s">
        <v>45</v>
      </c>
      <c r="S651" s="13" t="s">
        <v>39</v>
      </c>
      <c r="T651" s="15">
        <v>1</v>
      </c>
      <c r="U651" s="228" t="s">
        <v>3784</v>
      </c>
      <c r="V651" s="13" t="s">
        <v>693</v>
      </c>
      <c r="W651" s="16" t="s">
        <v>4867</v>
      </c>
      <c r="X651" s="17">
        <v>259.60000000000002</v>
      </c>
      <c r="Y651" s="18">
        <v>252.5</v>
      </c>
      <c r="Z651" s="18">
        <v>0</v>
      </c>
      <c r="AA651" s="18">
        <v>0</v>
      </c>
      <c r="AB651" s="18">
        <v>0</v>
      </c>
      <c r="AC651" s="18">
        <v>40.4</v>
      </c>
      <c r="AD651" s="74">
        <v>7.1</v>
      </c>
      <c r="AE651" s="18">
        <v>0</v>
      </c>
      <c r="AF651" s="18">
        <v>0</v>
      </c>
      <c r="AG651" s="18">
        <v>0</v>
      </c>
      <c r="AH651" s="18">
        <v>0</v>
      </c>
      <c r="AI651" s="18">
        <v>300</v>
      </c>
    </row>
    <row r="652" spans="1:35" x14ac:dyDescent="0.2">
      <c r="A652" s="13" t="s">
        <v>5902</v>
      </c>
      <c r="B652" s="13" t="s">
        <v>108</v>
      </c>
      <c r="C652" s="14" t="s">
        <v>43</v>
      </c>
      <c r="D652" s="13" t="s">
        <v>1487</v>
      </c>
      <c r="E652" s="13" t="s">
        <v>5903</v>
      </c>
      <c r="F652" s="13" t="s">
        <v>5904</v>
      </c>
      <c r="G652" s="13" t="s">
        <v>5905</v>
      </c>
      <c r="H652" s="13" t="s">
        <v>5906</v>
      </c>
      <c r="I652" s="13" t="str">
        <f t="shared" si="59"/>
        <v>11-2024</v>
      </c>
      <c r="J652" s="13" t="str">
        <f t="shared" si="60"/>
        <v>2024</v>
      </c>
      <c r="K652" s="227" t="s">
        <v>2475</v>
      </c>
      <c r="L652" s="13" t="s">
        <v>1492</v>
      </c>
      <c r="M652" s="13" t="s">
        <v>1493</v>
      </c>
      <c r="N652" s="13" t="s">
        <v>35</v>
      </c>
      <c r="O652" s="13" t="s">
        <v>36</v>
      </c>
      <c r="P652" s="13" t="s">
        <v>44</v>
      </c>
      <c r="Q652" s="13" t="s">
        <v>46</v>
      </c>
      <c r="R652" s="13" t="s">
        <v>45</v>
      </c>
      <c r="S652" s="13" t="s">
        <v>39</v>
      </c>
      <c r="T652" s="15">
        <v>1</v>
      </c>
      <c r="U652" s="228" t="s">
        <v>3784</v>
      </c>
      <c r="V652" s="13" t="s">
        <v>693</v>
      </c>
      <c r="W652" s="16" t="s">
        <v>6141</v>
      </c>
      <c r="X652" s="17">
        <v>435.56</v>
      </c>
      <c r="Y652" s="18">
        <v>423.13</v>
      </c>
      <c r="Z652" s="18">
        <v>0</v>
      </c>
      <c r="AA652" s="18">
        <v>0</v>
      </c>
      <c r="AB652" s="18">
        <v>0</v>
      </c>
      <c r="AC652" s="18">
        <v>67.7</v>
      </c>
      <c r="AD652" s="74">
        <v>12.43</v>
      </c>
      <c r="AE652" s="18">
        <v>0</v>
      </c>
      <c r="AF652" s="18">
        <v>0</v>
      </c>
      <c r="AG652" s="18">
        <v>0</v>
      </c>
      <c r="AH652" s="18">
        <v>0</v>
      </c>
      <c r="AI652" s="18">
        <v>503.26</v>
      </c>
    </row>
    <row r="653" spans="1:35" x14ac:dyDescent="0.2">
      <c r="A653" s="13" t="s">
        <v>5907</v>
      </c>
      <c r="B653" s="13" t="s">
        <v>108</v>
      </c>
      <c r="C653" s="14" t="s">
        <v>43</v>
      </c>
      <c r="D653" s="13" t="s">
        <v>4711</v>
      </c>
      <c r="E653" s="13" t="s">
        <v>5908</v>
      </c>
      <c r="F653" s="13" t="s">
        <v>5909</v>
      </c>
      <c r="G653" s="13" t="s">
        <v>5910</v>
      </c>
      <c r="H653" s="13" t="s">
        <v>5911</v>
      </c>
      <c r="I653" s="13" t="str">
        <f t="shared" si="59"/>
        <v>11-2024</v>
      </c>
      <c r="J653" s="13" t="str">
        <f t="shared" si="60"/>
        <v>2024</v>
      </c>
      <c r="K653" s="227" t="s">
        <v>2475</v>
      </c>
      <c r="L653" s="13" t="s">
        <v>438</v>
      </c>
      <c r="M653" s="13" t="s">
        <v>439</v>
      </c>
      <c r="N653" s="13" t="s">
        <v>35</v>
      </c>
      <c r="O653" s="13" t="s">
        <v>36</v>
      </c>
      <c r="P653" s="13" t="s">
        <v>44</v>
      </c>
      <c r="Q653" s="13" t="s">
        <v>46</v>
      </c>
      <c r="R653" s="13" t="s">
        <v>45</v>
      </c>
      <c r="S653" s="13" t="s">
        <v>39</v>
      </c>
      <c r="T653" s="15">
        <v>1</v>
      </c>
      <c r="U653" s="228" t="s">
        <v>3784</v>
      </c>
      <c r="V653" s="13" t="s">
        <v>6142</v>
      </c>
      <c r="W653" s="16" t="s">
        <v>6143</v>
      </c>
      <c r="X653" s="17">
        <v>3288.83</v>
      </c>
      <c r="Y653" s="18">
        <v>3194.81</v>
      </c>
      <c r="Z653" s="18">
        <v>0</v>
      </c>
      <c r="AA653" s="18">
        <v>0</v>
      </c>
      <c r="AB653" s="18">
        <v>0</v>
      </c>
      <c r="AC653" s="18">
        <v>511.17</v>
      </c>
      <c r="AD653" s="74">
        <v>94.02</v>
      </c>
      <c r="AE653" s="18">
        <v>0</v>
      </c>
      <c r="AF653" s="18">
        <v>0</v>
      </c>
      <c r="AG653" s="18">
        <v>0</v>
      </c>
      <c r="AH653" s="18">
        <v>0</v>
      </c>
      <c r="AI653" s="18">
        <v>3800</v>
      </c>
    </row>
    <row r="654" spans="1:35" x14ac:dyDescent="0.2">
      <c r="A654" s="13" t="s">
        <v>5912</v>
      </c>
      <c r="B654" s="13" t="s">
        <v>108</v>
      </c>
      <c r="C654" s="14" t="s">
        <v>43</v>
      </c>
      <c r="D654" s="13" t="s">
        <v>5169</v>
      </c>
      <c r="E654" s="13" t="s">
        <v>5913</v>
      </c>
      <c r="F654" s="13" t="s">
        <v>5914</v>
      </c>
      <c r="G654" s="13" t="s">
        <v>5915</v>
      </c>
      <c r="H654" s="13" t="s">
        <v>5916</v>
      </c>
      <c r="I654" s="13" t="str">
        <f t="shared" si="59"/>
        <v>11-2024</v>
      </c>
      <c r="J654" s="13" t="str">
        <f t="shared" si="60"/>
        <v>2024</v>
      </c>
      <c r="K654" s="227" t="s">
        <v>2475</v>
      </c>
      <c r="L654" s="13" t="s">
        <v>438</v>
      </c>
      <c r="M654" s="13" t="s">
        <v>439</v>
      </c>
      <c r="N654" s="13" t="s">
        <v>35</v>
      </c>
      <c r="O654" s="13" t="s">
        <v>36</v>
      </c>
      <c r="P654" s="13" t="s">
        <v>44</v>
      </c>
      <c r="Q654" s="13" t="s">
        <v>58</v>
      </c>
      <c r="R654" s="13" t="s">
        <v>45</v>
      </c>
      <c r="S654" s="13" t="s">
        <v>39</v>
      </c>
      <c r="T654" s="15">
        <v>1</v>
      </c>
      <c r="U654" s="228" t="s">
        <v>3784</v>
      </c>
      <c r="V654" s="13" t="s">
        <v>6144</v>
      </c>
      <c r="W654" s="16" t="s">
        <v>5366</v>
      </c>
      <c r="X654" s="17">
        <v>346.2</v>
      </c>
      <c r="Y654" s="18">
        <v>336.25</v>
      </c>
      <c r="Z654" s="18">
        <v>0</v>
      </c>
      <c r="AA654" s="18">
        <v>0</v>
      </c>
      <c r="AB654" s="18">
        <v>0</v>
      </c>
      <c r="AC654" s="18">
        <v>53.8</v>
      </c>
      <c r="AD654" s="74">
        <v>9.9499999999999993</v>
      </c>
      <c r="AE654" s="18">
        <v>0</v>
      </c>
      <c r="AF654" s="18">
        <v>0</v>
      </c>
      <c r="AG654" s="18">
        <v>0</v>
      </c>
      <c r="AH654" s="18">
        <v>0</v>
      </c>
      <c r="AI654" s="18">
        <v>400</v>
      </c>
    </row>
    <row r="655" spans="1:35" x14ac:dyDescent="0.2">
      <c r="A655" s="13" t="s">
        <v>5917</v>
      </c>
      <c r="B655" s="13" t="s">
        <v>108</v>
      </c>
      <c r="C655" s="14" t="s">
        <v>43</v>
      </c>
      <c r="D655" s="13" t="s">
        <v>60</v>
      </c>
      <c r="E655" s="13" t="s">
        <v>5918</v>
      </c>
      <c r="F655" s="13" t="s">
        <v>5919</v>
      </c>
      <c r="G655" s="13" t="s">
        <v>5920</v>
      </c>
      <c r="H655" s="13" t="s">
        <v>5921</v>
      </c>
      <c r="I655" s="13" t="str">
        <f t="shared" si="59"/>
        <v>11-2024</v>
      </c>
      <c r="J655" s="13" t="str">
        <f t="shared" si="60"/>
        <v>2024</v>
      </c>
      <c r="K655" s="227" t="s">
        <v>2475</v>
      </c>
      <c r="L655" s="13" t="s">
        <v>6042</v>
      </c>
      <c r="M655" s="13" t="s">
        <v>6043</v>
      </c>
      <c r="N655" s="13" t="s">
        <v>35</v>
      </c>
      <c r="O655" s="13" t="s">
        <v>36</v>
      </c>
      <c r="P655" s="13" t="s">
        <v>44</v>
      </c>
      <c r="Q655" s="13" t="s">
        <v>58</v>
      </c>
      <c r="R655" s="13" t="s">
        <v>45</v>
      </c>
      <c r="S655" s="13" t="s">
        <v>39</v>
      </c>
      <c r="T655" s="15">
        <v>1</v>
      </c>
      <c r="U655" s="228" t="s">
        <v>3784</v>
      </c>
      <c r="V655" s="13" t="s">
        <v>693</v>
      </c>
      <c r="W655" s="16" t="s">
        <v>6145</v>
      </c>
      <c r="X655" s="17">
        <v>402.66</v>
      </c>
      <c r="Y655" s="18">
        <v>391.63</v>
      </c>
      <c r="Z655" s="18">
        <v>0</v>
      </c>
      <c r="AA655" s="18">
        <v>0</v>
      </c>
      <c r="AB655" s="18">
        <v>0</v>
      </c>
      <c r="AC655" s="18">
        <v>62.66</v>
      </c>
      <c r="AD655" s="74">
        <v>11.03</v>
      </c>
      <c r="AE655" s="18">
        <v>0</v>
      </c>
      <c r="AF655" s="18">
        <v>0</v>
      </c>
      <c r="AG655" s="18">
        <v>0</v>
      </c>
      <c r="AH655" s="18">
        <v>0</v>
      </c>
      <c r="AI655" s="18">
        <v>465.32000000000005</v>
      </c>
    </row>
    <row r="656" spans="1:35" x14ac:dyDescent="0.2">
      <c r="A656" s="13" t="s">
        <v>5922</v>
      </c>
      <c r="B656" s="13" t="s">
        <v>108</v>
      </c>
      <c r="C656" s="14" t="s">
        <v>43</v>
      </c>
      <c r="D656" s="13" t="s">
        <v>60</v>
      </c>
      <c r="E656" s="13" t="s">
        <v>5923</v>
      </c>
      <c r="F656" s="13" t="s">
        <v>5924</v>
      </c>
      <c r="G656" s="13" t="s">
        <v>5925</v>
      </c>
      <c r="H656" s="13" t="s">
        <v>5926</v>
      </c>
      <c r="I656" s="13" t="str">
        <f t="shared" si="59"/>
        <v>11-2024</v>
      </c>
      <c r="J656" s="13" t="str">
        <f t="shared" si="60"/>
        <v>2024</v>
      </c>
      <c r="K656" s="227" t="s">
        <v>2475</v>
      </c>
      <c r="L656" s="13" t="s">
        <v>6042</v>
      </c>
      <c r="M656" s="13" t="s">
        <v>6043</v>
      </c>
      <c r="N656" s="13" t="s">
        <v>35</v>
      </c>
      <c r="O656" s="13" t="s">
        <v>36</v>
      </c>
      <c r="P656" s="13" t="s">
        <v>44</v>
      </c>
      <c r="Q656" s="13" t="s">
        <v>58</v>
      </c>
      <c r="R656" s="13" t="s">
        <v>45</v>
      </c>
      <c r="S656" s="13" t="s">
        <v>39</v>
      </c>
      <c r="T656" s="15">
        <v>1</v>
      </c>
      <c r="U656" s="228" t="s">
        <v>3784</v>
      </c>
      <c r="V656" s="13" t="s">
        <v>693</v>
      </c>
      <c r="W656" s="16" t="s">
        <v>2013</v>
      </c>
      <c r="X656" s="17">
        <v>346.13</v>
      </c>
      <c r="Y656" s="18">
        <v>336.69</v>
      </c>
      <c r="Z656" s="18">
        <v>0</v>
      </c>
      <c r="AA656" s="18">
        <v>0</v>
      </c>
      <c r="AB656" s="18">
        <v>0</v>
      </c>
      <c r="AC656" s="18">
        <v>53.87</v>
      </c>
      <c r="AD656" s="74">
        <v>9.44</v>
      </c>
      <c r="AE656" s="18">
        <v>0</v>
      </c>
      <c r="AF656" s="18">
        <v>0</v>
      </c>
      <c r="AG656" s="18">
        <v>0</v>
      </c>
      <c r="AH656" s="18">
        <v>0</v>
      </c>
      <c r="AI656" s="18">
        <v>400</v>
      </c>
    </row>
    <row r="657" spans="1:35" x14ac:dyDescent="0.2">
      <c r="A657" s="13" t="s">
        <v>5927</v>
      </c>
      <c r="B657" s="13" t="s">
        <v>108</v>
      </c>
      <c r="C657" s="14" t="s">
        <v>43</v>
      </c>
      <c r="D657" s="13" t="s">
        <v>60</v>
      </c>
      <c r="E657" s="13" t="s">
        <v>5928</v>
      </c>
      <c r="F657" s="13" t="s">
        <v>5929</v>
      </c>
      <c r="G657" s="13" t="s">
        <v>5930</v>
      </c>
      <c r="H657" s="13" t="s">
        <v>5931</v>
      </c>
      <c r="I657" s="13" t="str">
        <f t="shared" si="59"/>
        <v>11-2024</v>
      </c>
      <c r="J657" s="13" t="str">
        <f t="shared" si="60"/>
        <v>2024</v>
      </c>
      <c r="K657" s="227" t="s">
        <v>2475</v>
      </c>
      <c r="L657" s="13" t="s">
        <v>6042</v>
      </c>
      <c r="M657" s="13" t="s">
        <v>6043</v>
      </c>
      <c r="N657" s="13" t="s">
        <v>35</v>
      </c>
      <c r="O657" s="13" t="s">
        <v>36</v>
      </c>
      <c r="P657" s="13" t="s">
        <v>44</v>
      </c>
      <c r="Q657" s="13" t="s">
        <v>58</v>
      </c>
      <c r="R657" s="13" t="s">
        <v>45</v>
      </c>
      <c r="S657" s="13" t="s">
        <v>39</v>
      </c>
      <c r="T657" s="15">
        <v>1</v>
      </c>
      <c r="U657" s="228" t="s">
        <v>3784</v>
      </c>
      <c r="V657" s="13" t="s">
        <v>693</v>
      </c>
      <c r="W657" s="16" t="s">
        <v>6146</v>
      </c>
      <c r="X657" s="17">
        <v>414.43</v>
      </c>
      <c r="Y657" s="18">
        <v>403.13</v>
      </c>
      <c r="Z657" s="18">
        <v>0</v>
      </c>
      <c r="AA657" s="18">
        <v>0</v>
      </c>
      <c r="AB657" s="18">
        <v>0</v>
      </c>
      <c r="AC657" s="18">
        <v>64.5</v>
      </c>
      <c r="AD657" s="74">
        <v>11.3</v>
      </c>
      <c r="AE657" s="18">
        <v>0</v>
      </c>
      <c r="AF657" s="18">
        <v>0</v>
      </c>
      <c r="AG657" s="18">
        <v>0</v>
      </c>
      <c r="AH657" s="18">
        <v>0</v>
      </c>
      <c r="AI657" s="18">
        <v>478.93</v>
      </c>
    </row>
    <row r="658" spans="1:35" x14ac:dyDescent="0.2">
      <c r="A658" s="13" t="s">
        <v>5932</v>
      </c>
      <c r="B658" s="13" t="s">
        <v>108</v>
      </c>
      <c r="C658" s="14" t="s">
        <v>43</v>
      </c>
      <c r="D658" s="13" t="s">
        <v>5933</v>
      </c>
      <c r="E658" s="13" t="s">
        <v>5934</v>
      </c>
      <c r="F658" s="13" t="s">
        <v>5935</v>
      </c>
      <c r="G658" s="13" t="s">
        <v>5936</v>
      </c>
      <c r="H658" s="13" t="s">
        <v>5937</v>
      </c>
      <c r="I658" s="13" t="str">
        <f t="shared" si="59"/>
        <v>11-2024</v>
      </c>
      <c r="J658" s="13" t="str">
        <f t="shared" si="60"/>
        <v>2024</v>
      </c>
      <c r="K658" s="227" t="s">
        <v>2475</v>
      </c>
      <c r="L658" s="13" t="s">
        <v>6044</v>
      </c>
      <c r="M658" s="13" t="s">
        <v>6045</v>
      </c>
      <c r="N658" s="13" t="s">
        <v>35</v>
      </c>
      <c r="O658" s="13" t="s">
        <v>36</v>
      </c>
      <c r="P658" s="13" t="s">
        <v>44</v>
      </c>
      <c r="Q658" s="13" t="s">
        <v>58</v>
      </c>
      <c r="R658" s="13" t="s">
        <v>45</v>
      </c>
      <c r="S658" s="13" t="s">
        <v>39</v>
      </c>
      <c r="T658" s="15">
        <v>1</v>
      </c>
      <c r="U658" s="228" t="s">
        <v>3784</v>
      </c>
      <c r="V658" s="13" t="s">
        <v>1380</v>
      </c>
      <c r="W658" s="16" t="s">
        <v>6147</v>
      </c>
      <c r="X658" s="17">
        <v>230.16</v>
      </c>
      <c r="Y658" s="18">
        <v>223.94</v>
      </c>
      <c r="Z658" s="18">
        <v>0</v>
      </c>
      <c r="AA658" s="18">
        <v>0</v>
      </c>
      <c r="AB658" s="18">
        <v>0</v>
      </c>
      <c r="AC658" s="18">
        <v>35.83</v>
      </c>
      <c r="AD658" s="74">
        <v>6.22</v>
      </c>
      <c r="AE658" s="18">
        <v>0</v>
      </c>
      <c r="AF658" s="18">
        <v>0</v>
      </c>
      <c r="AG658" s="18">
        <v>0</v>
      </c>
      <c r="AH658" s="18">
        <v>0</v>
      </c>
      <c r="AI658" s="18">
        <v>265.99</v>
      </c>
    </row>
    <row r="659" spans="1:35" x14ac:dyDescent="0.2">
      <c r="A659" s="13" t="s">
        <v>5938</v>
      </c>
      <c r="B659" s="13" t="s">
        <v>108</v>
      </c>
      <c r="C659" s="14" t="s">
        <v>43</v>
      </c>
      <c r="D659" s="13" t="s">
        <v>5939</v>
      </c>
      <c r="E659" s="13" t="s">
        <v>5940</v>
      </c>
      <c r="F659" s="13" t="s">
        <v>5941</v>
      </c>
      <c r="G659" s="13" t="s">
        <v>5942</v>
      </c>
      <c r="H659" s="13" t="s">
        <v>5943</v>
      </c>
      <c r="I659" s="13" t="str">
        <f t="shared" si="59"/>
        <v>11-2024</v>
      </c>
      <c r="J659" s="13" t="str">
        <f t="shared" si="60"/>
        <v>2024</v>
      </c>
      <c r="K659" s="227" t="s">
        <v>2475</v>
      </c>
      <c r="L659" s="13" t="s">
        <v>6046</v>
      </c>
      <c r="M659" s="13" t="s">
        <v>6047</v>
      </c>
      <c r="N659" s="13" t="s">
        <v>35</v>
      </c>
      <c r="O659" s="13" t="s">
        <v>36</v>
      </c>
      <c r="P659" s="13" t="s">
        <v>44</v>
      </c>
      <c r="Q659" s="13" t="s">
        <v>58</v>
      </c>
      <c r="R659" s="13" t="s">
        <v>45</v>
      </c>
      <c r="S659" s="13" t="s">
        <v>39</v>
      </c>
      <c r="T659" s="15">
        <v>1</v>
      </c>
      <c r="U659" s="228" t="s">
        <v>3784</v>
      </c>
      <c r="V659" s="13" t="s">
        <v>693</v>
      </c>
      <c r="W659" s="16" t="s">
        <v>6148</v>
      </c>
      <c r="X659" s="17">
        <v>649.1</v>
      </c>
      <c r="Y659" s="18">
        <v>631.30999999999995</v>
      </c>
      <c r="Z659" s="18">
        <v>0</v>
      </c>
      <c r="AA659" s="18">
        <v>0</v>
      </c>
      <c r="AB659" s="18">
        <v>0</v>
      </c>
      <c r="AC659" s="18">
        <v>101.01</v>
      </c>
      <c r="AD659" s="74">
        <v>17.79</v>
      </c>
      <c r="AE659" s="18">
        <v>0</v>
      </c>
      <c r="AF659" s="18">
        <v>0</v>
      </c>
      <c r="AG659" s="18">
        <v>0</v>
      </c>
      <c r="AH659" s="18">
        <v>0</v>
      </c>
      <c r="AI659" s="18">
        <v>750.11</v>
      </c>
    </row>
    <row r="660" spans="1:35" x14ac:dyDescent="0.2">
      <c r="A660" s="13" t="s">
        <v>5944</v>
      </c>
      <c r="B660" s="13" t="s">
        <v>108</v>
      </c>
      <c r="C660" s="14" t="s">
        <v>43</v>
      </c>
      <c r="D660" s="13" t="s">
        <v>5175</v>
      </c>
      <c r="E660" s="13" t="s">
        <v>5945</v>
      </c>
      <c r="F660" s="13" t="s">
        <v>5946</v>
      </c>
      <c r="G660" s="13" t="s">
        <v>5947</v>
      </c>
      <c r="H660" s="13" t="s">
        <v>5948</v>
      </c>
      <c r="I660" s="13" t="str">
        <f t="shared" si="59"/>
        <v>11-2024</v>
      </c>
      <c r="J660" s="13" t="str">
        <f t="shared" si="60"/>
        <v>2024</v>
      </c>
      <c r="K660" s="227" t="s">
        <v>2475</v>
      </c>
      <c r="L660" s="13" t="s">
        <v>5281</v>
      </c>
      <c r="M660" s="13" t="s">
        <v>5282</v>
      </c>
      <c r="N660" s="13" t="s">
        <v>35</v>
      </c>
      <c r="O660" s="13" t="s">
        <v>36</v>
      </c>
      <c r="P660" s="13" t="s">
        <v>44</v>
      </c>
      <c r="Q660" s="13" t="s">
        <v>58</v>
      </c>
      <c r="R660" s="13" t="s">
        <v>45</v>
      </c>
      <c r="S660" s="13" t="s">
        <v>39</v>
      </c>
      <c r="T660" s="15">
        <v>1</v>
      </c>
      <c r="U660" s="228" t="s">
        <v>3784</v>
      </c>
      <c r="V660" s="13" t="s">
        <v>2012</v>
      </c>
      <c r="W660" s="16" t="s">
        <v>6149</v>
      </c>
      <c r="X660" s="17">
        <v>242.64</v>
      </c>
      <c r="Y660" s="18">
        <v>235.69</v>
      </c>
      <c r="Z660" s="18">
        <v>0</v>
      </c>
      <c r="AA660" s="18">
        <v>0</v>
      </c>
      <c r="AB660" s="18">
        <v>0</v>
      </c>
      <c r="AC660" s="18">
        <v>37.71</v>
      </c>
      <c r="AD660" s="74">
        <v>6.95</v>
      </c>
      <c r="AE660" s="18">
        <v>0</v>
      </c>
      <c r="AF660" s="18">
        <v>0</v>
      </c>
      <c r="AG660" s="18">
        <v>0</v>
      </c>
      <c r="AH660" s="18">
        <v>0</v>
      </c>
      <c r="AI660" s="18">
        <v>280.34999999999997</v>
      </c>
    </row>
    <row r="661" spans="1:35" x14ac:dyDescent="0.2">
      <c r="A661" s="13" t="s">
        <v>5949</v>
      </c>
      <c r="B661" s="13" t="s">
        <v>108</v>
      </c>
      <c r="C661" s="14" t="s">
        <v>43</v>
      </c>
      <c r="D661" s="13" t="s">
        <v>5950</v>
      </c>
      <c r="E661" s="13" t="s">
        <v>5951</v>
      </c>
      <c r="F661" s="13" t="s">
        <v>5952</v>
      </c>
      <c r="G661" s="13" t="s">
        <v>5953</v>
      </c>
      <c r="H661" s="13" t="s">
        <v>5954</v>
      </c>
      <c r="I661" s="13" t="str">
        <f t="shared" si="59"/>
        <v>11-2024</v>
      </c>
      <c r="J661" s="13" t="str">
        <f t="shared" si="60"/>
        <v>2024</v>
      </c>
      <c r="K661" s="227" t="s">
        <v>2475</v>
      </c>
      <c r="L661" s="13" t="s">
        <v>101</v>
      </c>
      <c r="M661" s="13" t="s">
        <v>123</v>
      </c>
      <c r="N661" s="13" t="s">
        <v>35</v>
      </c>
      <c r="O661" s="13" t="s">
        <v>36</v>
      </c>
      <c r="P661" s="13" t="s">
        <v>44</v>
      </c>
      <c r="Q661" s="13" t="s">
        <v>56</v>
      </c>
      <c r="R661" s="13" t="s">
        <v>45</v>
      </c>
      <c r="S661" s="13" t="s">
        <v>39</v>
      </c>
      <c r="T661" s="15">
        <v>1</v>
      </c>
      <c r="U661" s="228" t="s">
        <v>3785</v>
      </c>
      <c r="V661" s="13" t="s">
        <v>6150</v>
      </c>
      <c r="W661" s="16" t="s">
        <v>6151</v>
      </c>
      <c r="X661" s="17">
        <v>2554.3000000000002</v>
      </c>
      <c r="Y661" s="18">
        <v>2458.84</v>
      </c>
      <c r="Z661" s="18">
        <v>0</v>
      </c>
      <c r="AA661" s="18">
        <v>0</v>
      </c>
      <c r="AB661" s="18">
        <v>0</v>
      </c>
      <c r="AC661" s="18">
        <v>393.41</v>
      </c>
      <c r="AD661" s="18">
        <v>0</v>
      </c>
      <c r="AE661" s="18">
        <v>0</v>
      </c>
      <c r="AF661" s="18">
        <v>0</v>
      </c>
      <c r="AG661" s="18">
        <v>0</v>
      </c>
      <c r="AH661" s="18">
        <v>0</v>
      </c>
      <c r="AI661" s="18">
        <v>2852.25</v>
      </c>
    </row>
    <row r="662" spans="1:35" x14ac:dyDescent="0.2">
      <c r="A662" s="13" t="s">
        <v>5955</v>
      </c>
      <c r="B662" s="13" t="s">
        <v>108</v>
      </c>
      <c r="C662" s="14" t="s">
        <v>43</v>
      </c>
      <c r="D662" s="13" t="s">
        <v>5956</v>
      </c>
      <c r="E662" s="13" t="s">
        <v>5957</v>
      </c>
      <c r="F662" s="13" t="s">
        <v>5958</v>
      </c>
      <c r="G662" s="13" t="s">
        <v>5959</v>
      </c>
      <c r="H662" s="13" t="s">
        <v>5960</v>
      </c>
      <c r="I662" s="13" t="str">
        <f t="shared" si="59"/>
        <v>11-2024</v>
      </c>
      <c r="J662" s="13" t="str">
        <f t="shared" si="60"/>
        <v>2024</v>
      </c>
      <c r="K662" s="227" t="s">
        <v>2474</v>
      </c>
      <c r="L662" s="13" t="s">
        <v>1531</v>
      </c>
      <c r="M662" s="13" t="s">
        <v>1532</v>
      </c>
      <c r="N662" s="13" t="s">
        <v>35</v>
      </c>
      <c r="O662" s="13" t="s">
        <v>36</v>
      </c>
      <c r="P662" s="13" t="s">
        <v>44</v>
      </c>
      <c r="Q662" s="13" t="s">
        <v>46</v>
      </c>
      <c r="R662" s="13" t="s">
        <v>45</v>
      </c>
      <c r="S662" s="13" t="s">
        <v>39</v>
      </c>
      <c r="T662" s="15">
        <v>1</v>
      </c>
      <c r="U662" s="228" t="s">
        <v>3785</v>
      </c>
      <c r="V662" s="13" t="s">
        <v>6152</v>
      </c>
      <c r="W662" s="16" t="s">
        <v>6153</v>
      </c>
      <c r="X662" s="17">
        <v>219.67</v>
      </c>
      <c r="Y662" s="18">
        <v>152.16</v>
      </c>
      <c r="Z662" s="18">
        <v>0</v>
      </c>
      <c r="AA662" s="18">
        <v>0</v>
      </c>
      <c r="AB662" s="74">
        <v>67.510000000000005</v>
      </c>
      <c r="AC662" s="18">
        <v>24.34</v>
      </c>
      <c r="AD662" s="18">
        <v>0</v>
      </c>
      <c r="AE662" s="18">
        <v>0</v>
      </c>
      <c r="AF662" s="18">
        <v>0</v>
      </c>
      <c r="AG662" s="18">
        <v>0</v>
      </c>
      <c r="AH662" s="18">
        <v>0</v>
      </c>
      <c r="AI662" s="18">
        <v>244.01</v>
      </c>
    </row>
    <row r="663" spans="1:35" x14ac:dyDescent="0.2">
      <c r="A663" s="13" t="s">
        <v>5961</v>
      </c>
      <c r="B663" s="13" t="s">
        <v>108</v>
      </c>
      <c r="C663" s="14" t="s">
        <v>43</v>
      </c>
      <c r="D663" s="13" t="s">
        <v>464</v>
      </c>
      <c r="E663" s="13" t="s">
        <v>5962</v>
      </c>
      <c r="F663" s="13" t="s">
        <v>5963</v>
      </c>
      <c r="G663" s="13" t="s">
        <v>5964</v>
      </c>
      <c r="H663" s="13" t="s">
        <v>5965</v>
      </c>
      <c r="I663" s="13" t="str">
        <f t="shared" si="59"/>
        <v>11-2024</v>
      </c>
      <c r="J663" s="13" t="str">
        <f t="shared" si="60"/>
        <v>2024</v>
      </c>
      <c r="K663" s="227" t="s">
        <v>2474</v>
      </c>
      <c r="L663" s="13" t="s">
        <v>116</v>
      </c>
      <c r="M663" s="13" t="s">
        <v>125</v>
      </c>
      <c r="N663" s="13" t="s">
        <v>35</v>
      </c>
      <c r="O663" s="13" t="s">
        <v>36</v>
      </c>
      <c r="P663" s="13" t="s">
        <v>51</v>
      </c>
      <c r="Q663" s="13" t="s">
        <v>52</v>
      </c>
      <c r="R663" s="13" t="s">
        <v>45</v>
      </c>
      <c r="S663" s="13" t="s">
        <v>39</v>
      </c>
      <c r="T663" s="15">
        <v>1</v>
      </c>
      <c r="U663" s="228" t="s">
        <v>3785</v>
      </c>
      <c r="V663" s="13" t="s">
        <v>117</v>
      </c>
      <c r="W663" s="16" t="s">
        <v>118</v>
      </c>
      <c r="X663" s="17">
        <v>585.76</v>
      </c>
      <c r="Y663" s="18">
        <v>516.37</v>
      </c>
      <c r="Z663" s="18">
        <v>0</v>
      </c>
      <c r="AA663" s="18">
        <v>0</v>
      </c>
      <c r="AB663" s="18">
        <v>0</v>
      </c>
      <c r="AC663" s="18">
        <v>82.62</v>
      </c>
      <c r="AD663" s="18">
        <v>0</v>
      </c>
      <c r="AE663" s="18">
        <v>0</v>
      </c>
      <c r="AF663" s="18">
        <v>0</v>
      </c>
      <c r="AG663" s="18">
        <v>0</v>
      </c>
      <c r="AH663" s="18">
        <v>0</v>
      </c>
      <c r="AI663" s="18">
        <v>598.99</v>
      </c>
    </row>
    <row r="664" spans="1:35" x14ac:dyDescent="0.2">
      <c r="A664" s="13" t="s">
        <v>5966</v>
      </c>
      <c r="B664" s="13" t="s">
        <v>108</v>
      </c>
      <c r="C664" s="14" t="s">
        <v>43</v>
      </c>
      <c r="D664" s="13" t="s">
        <v>5967</v>
      </c>
      <c r="E664" s="13" t="s">
        <v>5968</v>
      </c>
      <c r="F664" s="13" t="s">
        <v>5969</v>
      </c>
      <c r="G664" s="13" t="s">
        <v>5970</v>
      </c>
      <c r="H664" s="13" t="s">
        <v>5971</v>
      </c>
      <c r="I664" s="13" t="str">
        <f t="shared" si="59"/>
        <v>11-2024</v>
      </c>
      <c r="J664" s="13" t="str">
        <f t="shared" si="60"/>
        <v>2024</v>
      </c>
      <c r="K664" s="227" t="s">
        <v>2475</v>
      </c>
      <c r="L664" s="13" t="s">
        <v>2121</v>
      </c>
      <c r="M664" s="13" t="s">
        <v>2122</v>
      </c>
      <c r="N664" s="13" t="s">
        <v>35</v>
      </c>
      <c r="O664" s="13" t="s">
        <v>36</v>
      </c>
      <c r="P664" s="13" t="s">
        <v>44</v>
      </c>
      <c r="Q664" s="13" t="s">
        <v>56</v>
      </c>
      <c r="R664" s="13" t="s">
        <v>45</v>
      </c>
      <c r="S664" s="13" t="s">
        <v>39</v>
      </c>
      <c r="T664" s="15">
        <v>1</v>
      </c>
      <c r="U664" s="228" t="s">
        <v>3785</v>
      </c>
      <c r="V664" s="13" t="s">
        <v>6154</v>
      </c>
      <c r="W664" s="16" t="s">
        <v>6155</v>
      </c>
      <c r="X664" s="17">
        <v>66.38</v>
      </c>
      <c r="Y664" s="18">
        <v>66.38</v>
      </c>
      <c r="Z664" s="18">
        <v>0</v>
      </c>
      <c r="AA664" s="18">
        <v>0</v>
      </c>
      <c r="AB664" s="18">
        <v>0</v>
      </c>
      <c r="AC664" s="18">
        <v>10.62</v>
      </c>
      <c r="AD664" s="18">
        <v>0</v>
      </c>
      <c r="AE664" s="18">
        <v>0</v>
      </c>
      <c r="AF664" s="18">
        <v>0</v>
      </c>
      <c r="AG664" s="18">
        <v>0</v>
      </c>
      <c r="AH664" s="18">
        <v>0</v>
      </c>
      <c r="AI664" s="18">
        <v>77</v>
      </c>
    </row>
    <row r="665" spans="1:35" x14ac:dyDescent="0.2">
      <c r="A665" s="13" t="s">
        <v>5972</v>
      </c>
      <c r="B665" s="13" t="s">
        <v>108</v>
      </c>
      <c r="C665" s="14" t="s">
        <v>43</v>
      </c>
      <c r="D665" s="13" t="s">
        <v>5973</v>
      </c>
      <c r="E665" s="13" t="s">
        <v>5974</v>
      </c>
      <c r="F665" s="13" t="s">
        <v>5975</v>
      </c>
      <c r="G665" s="13" t="s">
        <v>5976</v>
      </c>
      <c r="H665" s="13" t="s">
        <v>5977</v>
      </c>
      <c r="I665" s="13" t="str">
        <f t="shared" si="59"/>
        <v>11-2024</v>
      </c>
      <c r="J665" s="13" t="str">
        <f t="shared" si="60"/>
        <v>2024</v>
      </c>
      <c r="K665" s="227" t="s">
        <v>2475</v>
      </c>
      <c r="L665" s="13" t="s">
        <v>6048</v>
      </c>
      <c r="M665" s="13" t="s">
        <v>6049</v>
      </c>
      <c r="N665" s="13" t="s">
        <v>35</v>
      </c>
      <c r="O665" s="13" t="s">
        <v>36</v>
      </c>
      <c r="P665" s="13" t="s">
        <v>44</v>
      </c>
      <c r="Q665" s="13" t="s">
        <v>56</v>
      </c>
      <c r="R665" s="13" t="s">
        <v>45</v>
      </c>
      <c r="S665" s="13" t="s">
        <v>39</v>
      </c>
      <c r="T665" s="15">
        <v>1</v>
      </c>
      <c r="U665" s="228" t="s">
        <v>3785</v>
      </c>
      <c r="V665" s="13" t="s">
        <v>6156</v>
      </c>
      <c r="W665" s="16" t="s">
        <v>6157</v>
      </c>
      <c r="X665" s="17">
        <v>2359.5100000000002</v>
      </c>
      <c r="Y665" s="18">
        <v>2359.5100000000002</v>
      </c>
      <c r="Z665" s="18">
        <v>0</v>
      </c>
      <c r="AA665" s="18">
        <v>0</v>
      </c>
      <c r="AB665" s="18">
        <v>0</v>
      </c>
      <c r="AC665" s="18">
        <v>377.53</v>
      </c>
      <c r="AD665" s="18">
        <v>0</v>
      </c>
      <c r="AE665" s="18">
        <v>0</v>
      </c>
      <c r="AF665" s="18">
        <v>0</v>
      </c>
      <c r="AG665" s="18">
        <v>0</v>
      </c>
      <c r="AH665" s="18">
        <v>0</v>
      </c>
      <c r="AI665" s="18">
        <v>2737.04</v>
      </c>
    </row>
    <row r="666" spans="1:35" x14ac:dyDescent="0.2">
      <c r="A666" s="13" t="s">
        <v>5978</v>
      </c>
      <c r="B666" s="13" t="s">
        <v>108</v>
      </c>
      <c r="C666" s="14" t="s">
        <v>761</v>
      </c>
      <c r="D666" s="13" t="s">
        <v>129</v>
      </c>
      <c r="E666" s="13" t="s">
        <v>5979</v>
      </c>
      <c r="F666" s="13" t="s">
        <v>5980</v>
      </c>
      <c r="G666" s="13" t="s">
        <v>5981</v>
      </c>
      <c r="H666" s="13" t="s">
        <v>5982</v>
      </c>
      <c r="I666" s="13" t="str">
        <f t="shared" si="59"/>
        <v>11-2024</v>
      </c>
      <c r="J666" s="13" t="str">
        <f t="shared" si="60"/>
        <v>2024</v>
      </c>
      <c r="K666" s="227" t="s">
        <v>2474</v>
      </c>
      <c r="L666" s="13" t="s">
        <v>91</v>
      </c>
      <c r="M666" s="13" t="s">
        <v>130</v>
      </c>
      <c r="N666" s="13" t="s">
        <v>35</v>
      </c>
      <c r="O666" s="13" t="s">
        <v>36</v>
      </c>
      <c r="P666" s="13" t="s">
        <v>34</v>
      </c>
      <c r="Q666" s="13" t="s">
        <v>34</v>
      </c>
      <c r="R666" s="13" t="s">
        <v>766</v>
      </c>
      <c r="S666" s="13" t="s">
        <v>767</v>
      </c>
      <c r="T666" s="15">
        <v>0</v>
      </c>
      <c r="U666" s="228" t="s">
        <v>3785</v>
      </c>
      <c r="V666" s="13" t="s">
        <v>768</v>
      </c>
      <c r="W666" s="16" t="s">
        <v>769</v>
      </c>
      <c r="X666" s="17">
        <v>0</v>
      </c>
      <c r="Y666" s="18">
        <v>0</v>
      </c>
      <c r="Z666" s="18">
        <v>0</v>
      </c>
      <c r="AA666" s="18">
        <v>0</v>
      </c>
      <c r="AB666" s="18">
        <v>0</v>
      </c>
      <c r="AC666" s="18">
        <v>0</v>
      </c>
      <c r="AD666" s="18">
        <v>0</v>
      </c>
      <c r="AE666" s="18">
        <v>0</v>
      </c>
      <c r="AF666" s="18">
        <v>0</v>
      </c>
      <c r="AG666" s="18">
        <v>0</v>
      </c>
      <c r="AH666" s="18">
        <v>0</v>
      </c>
      <c r="AI666" s="18">
        <v>0</v>
      </c>
    </row>
    <row r="667" spans="1:35" x14ac:dyDescent="0.2">
      <c r="A667" s="13" t="s">
        <v>5983</v>
      </c>
      <c r="B667" s="13" t="s">
        <v>108</v>
      </c>
      <c r="C667" s="14" t="s">
        <v>761</v>
      </c>
      <c r="D667" s="13" t="s">
        <v>129</v>
      </c>
      <c r="E667" s="13" t="s">
        <v>5984</v>
      </c>
      <c r="F667" s="13" t="s">
        <v>5985</v>
      </c>
      <c r="G667" s="13" t="s">
        <v>5986</v>
      </c>
      <c r="H667" s="13" t="s">
        <v>5987</v>
      </c>
      <c r="I667" s="13" t="str">
        <f t="shared" si="59"/>
        <v>11-2024</v>
      </c>
      <c r="J667" s="13" t="str">
        <f t="shared" si="60"/>
        <v>2024</v>
      </c>
      <c r="K667" s="227" t="s">
        <v>2474</v>
      </c>
      <c r="L667" s="13" t="s">
        <v>91</v>
      </c>
      <c r="M667" s="13" t="s">
        <v>130</v>
      </c>
      <c r="N667" s="13" t="s">
        <v>35</v>
      </c>
      <c r="O667" s="13" t="s">
        <v>36</v>
      </c>
      <c r="P667" s="13" t="s">
        <v>34</v>
      </c>
      <c r="Q667" s="13" t="s">
        <v>34</v>
      </c>
      <c r="R667" s="13" t="s">
        <v>766</v>
      </c>
      <c r="S667" s="13" t="s">
        <v>767</v>
      </c>
      <c r="T667" s="15">
        <v>0</v>
      </c>
      <c r="U667" s="228" t="s">
        <v>3785</v>
      </c>
      <c r="V667" s="13" t="s">
        <v>768</v>
      </c>
      <c r="W667" s="16" t="s">
        <v>769</v>
      </c>
      <c r="X667" s="17">
        <v>0</v>
      </c>
      <c r="Y667" s="18">
        <v>0</v>
      </c>
      <c r="Z667" s="18">
        <v>0</v>
      </c>
      <c r="AA667" s="18">
        <v>0</v>
      </c>
      <c r="AB667" s="18">
        <v>0</v>
      </c>
      <c r="AC667" s="18">
        <v>0</v>
      </c>
      <c r="AD667" s="18">
        <v>0</v>
      </c>
      <c r="AE667" s="18">
        <v>0</v>
      </c>
      <c r="AF667" s="18">
        <v>0</v>
      </c>
      <c r="AG667" s="18">
        <v>0</v>
      </c>
      <c r="AH667" s="18">
        <v>0</v>
      </c>
      <c r="AI667" s="18">
        <v>0</v>
      </c>
    </row>
    <row r="668" spans="1:35" x14ac:dyDescent="0.2">
      <c r="A668" s="13" t="s">
        <v>5988</v>
      </c>
      <c r="B668" s="13" t="s">
        <v>108</v>
      </c>
      <c r="C668" s="14" t="s">
        <v>761</v>
      </c>
      <c r="D668" s="13" t="s">
        <v>34</v>
      </c>
      <c r="E668" s="13" t="s">
        <v>34</v>
      </c>
      <c r="F668" s="13" t="s">
        <v>5989</v>
      </c>
      <c r="G668" s="13" t="s">
        <v>5990</v>
      </c>
      <c r="H668" s="13" t="s">
        <v>5991</v>
      </c>
      <c r="I668" s="13" t="str">
        <f t="shared" si="59"/>
        <v>11-2024</v>
      </c>
      <c r="J668" s="13" t="str">
        <f t="shared" si="60"/>
        <v>2024</v>
      </c>
      <c r="K668" s="227" t="s">
        <v>2474</v>
      </c>
      <c r="L668" s="13" t="s">
        <v>116</v>
      </c>
      <c r="M668" s="13" t="s">
        <v>125</v>
      </c>
      <c r="N668" s="13" t="s">
        <v>35</v>
      </c>
      <c r="O668" s="13" t="s">
        <v>36</v>
      </c>
      <c r="P668" s="13" t="s">
        <v>34</v>
      </c>
      <c r="Q668" s="13" t="s">
        <v>34</v>
      </c>
      <c r="R668" s="13" t="s">
        <v>766</v>
      </c>
      <c r="S668" s="13" t="s">
        <v>767</v>
      </c>
      <c r="T668" s="15">
        <v>0</v>
      </c>
      <c r="U668" s="228" t="s">
        <v>3785</v>
      </c>
      <c r="V668" s="13" t="s">
        <v>768</v>
      </c>
      <c r="W668" s="16" t="s">
        <v>769</v>
      </c>
      <c r="X668" s="17">
        <v>0</v>
      </c>
      <c r="Y668" s="18">
        <v>0</v>
      </c>
      <c r="Z668" s="18">
        <v>0</v>
      </c>
      <c r="AA668" s="18">
        <v>0</v>
      </c>
      <c r="AB668" s="18">
        <v>0</v>
      </c>
      <c r="AC668" s="18">
        <v>0</v>
      </c>
      <c r="AD668" s="18">
        <v>0</v>
      </c>
      <c r="AE668" s="18">
        <v>0</v>
      </c>
      <c r="AF668" s="18">
        <v>0</v>
      </c>
      <c r="AG668" s="18">
        <v>0</v>
      </c>
      <c r="AH668" s="18">
        <v>0</v>
      </c>
      <c r="AI668" s="18">
        <v>0</v>
      </c>
    </row>
    <row r="669" spans="1:35" x14ac:dyDescent="0.2">
      <c r="A669" s="13" t="s">
        <v>5992</v>
      </c>
      <c r="B669" s="13" t="s">
        <v>108</v>
      </c>
      <c r="C669" s="14" t="s">
        <v>761</v>
      </c>
      <c r="D669" s="13" t="s">
        <v>34</v>
      </c>
      <c r="E669" s="13" t="s">
        <v>34</v>
      </c>
      <c r="F669" s="13" t="s">
        <v>5993</v>
      </c>
      <c r="G669" s="13" t="s">
        <v>5994</v>
      </c>
      <c r="H669" s="13" t="s">
        <v>5995</v>
      </c>
      <c r="I669" s="13" t="str">
        <f t="shared" si="59"/>
        <v>11-2024</v>
      </c>
      <c r="J669" s="13" t="str">
        <f t="shared" si="60"/>
        <v>2024</v>
      </c>
      <c r="K669" s="227" t="s">
        <v>2474</v>
      </c>
      <c r="L669" s="13" t="s">
        <v>116</v>
      </c>
      <c r="M669" s="13" t="s">
        <v>125</v>
      </c>
      <c r="N669" s="13" t="s">
        <v>35</v>
      </c>
      <c r="O669" s="13" t="s">
        <v>36</v>
      </c>
      <c r="P669" s="13" t="s">
        <v>34</v>
      </c>
      <c r="Q669" s="13" t="s">
        <v>34</v>
      </c>
      <c r="R669" s="13" t="s">
        <v>766</v>
      </c>
      <c r="S669" s="13" t="s">
        <v>767</v>
      </c>
      <c r="T669" s="15">
        <v>0</v>
      </c>
      <c r="U669" s="228" t="s">
        <v>3785</v>
      </c>
      <c r="V669" s="13" t="s">
        <v>768</v>
      </c>
      <c r="W669" s="16" t="s">
        <v>769</v>
      </c>
      <c r="X669" s="17">
        <v>0</v>
      </c>
      <c r="Y669" s="18">
        <v>0</v>
      </c>
      <c r="Z669" s="18">
        <v>0</v>
      </c>
      <c r="AA669" s="18">
        <v>0</v>
      </c>
      <c r="AB669" s="18">
        <v>0</v>
      </c>
      <c r="AC669" s="18">
        <v>0</v>
      </c>
      <c r="AD669" s="18">
        <v>0</v>
      </c>
      <c r="AE669" s="18">
        <v>0</v>
      </c>
      <c r="AF669" s="18">
        <v>0</v>
      </c>
      <c r="AG669" s="18">
        <v>0</v>
      </c>
      <c r="AH669" s="18">
        <v>0</v>
      </c>
      <c r="AI669" s="18">
        <v>0</v>
      </c>
    </row>
    <row r="670" spans="1:35" x14ac:dyDescent="0.2">
      <c r="A670" s="13" t="s">
        <v>5996</v>
      </c>
      <c r="B670" s="13" t="s">
        <v>38</v>
      </c>
      <c r="C670" s="14" t="s">
        <v>43</v>
      </c>
      <c r="D670" s="13" t="s">
        <v>38</v>
      </c>
      <c r="E670" s="13" t="s">
        <v>38</v>
      </c>
      <c r="F670" s="19" t="s">
        <v>5997</v>
      </c>
      <c r="G670" s="13" t="s">
        <v>38</v>
      </c>
      <c r="H670" s="20">
        <v>45601</v>
      </c>
      <c r="I670" s="13" t="str">
        <f t="shared" ref="I670:I675" si="61">TEXT(MONTH(H670),"00")&amp;"-"&amp;YEAR(H670)</f>
        <v>11-2024</v>
      </c>
      <c r="J670" s="19">
        <f t="shared" ref="J670:J675" si="62">YEAR(H670)</f>
        <v>2024</v>
      </c>
      <c r="K670" s="227" t="s">
        <v>2474</v>
      </c>
      <c r="L670" s="13" t="s">
        <v>469</v>
      </c>
      <c r="M670" s="13" t="s">
        <v>470</v>
      </c>
      <c r="N670" s="13" t="s">
        <v>35</v>
      </c>
      <c r="O670" s="13" t="s">
        <v>36</v>
      </c>
      <c r="P670" s="13" t="s">
        <v>38</v>
      </c>
      <c r="Q670" s="19" t="s">
        <v>46</v>
      </c>
      <c r="R670" s="13" t="s">
        <v>38</v>
      </c>
      <c r="S670" s="13" t="s">
        <v>39</v>
      </c>
      <c r="T670" s="15">
        <v>1</v>
      </c>
      <c r="U670" s="228" t="s">
        <v>3785</v>
      </c>
      <c r="V670" s="19" t="s">
        <v>6158</v>
      </c>
      <c r="W670" s="16">
        <v>430.17</v>
      </c>
      <c r="X670" s="17">
        <f t="shared" ref="X670:X675" si="63">ROUND(W670*T670,2)</f>
        <v>430.17</v>
      </c>
      <c r="Y670" s="18">
        <f>X670</f>
        <v>430.17</v>
      </c>
      <c r="Z670" s="18">
        <v>0</v>
      </c>
      <c r="AA670" s="18">
        <v>0</v>
      </c>
      <c r="AB670" s="18">
        <v>0</v>
      </c>
      <c r="AC670" s="18">
        <v>68.83</v>
      </c>
      <c r="AD670" s="18">
        <v>0</v>
      </c>
      <c r="AE670" s="18">
        <v>0</v>
      </c>
      <c r="AF670" s="18">
        <v>0</v>
      </c>
      <c r="AG670" s="18">
        <v>0</v>
      </c>
      <c r="AH670" s="18">
        <v>0</v>
      </c>
      <c r="AI670" s="18">
        <f t="shared" ref="AI670:AI675" si="64">Y670-AA670+AB670+AC670+AD670-AE670-AF670+AG670-AH670</f>
        <v>499</v>
      </c>
    </row>
    <row r="671" spans="1:35" x14ac:dyDescent="0.2">
      <c r="A671" s="13" t="s">
        <v>5998</v>
      </c>
      <c r="B671" s="13" t="s">
        <v>38</v>
      </c>
      <c r="C671" s="14" t="s">
        <v>43</v>
      </c>
      <c r="D671" s="13" t="s">
        <v>38</v>
      </c>
      <c r="E671" s="13" t="s">
        <v>38</v>
      </c>
      <c r="F671" s="19" t="s">
        <v>5999</v>
      </c>
      <c r="G671" s="13" t="s">
        <v>38</v>
      </c>
      <c r="H671" s="20">
        <v>45609</v>
      </c>
      <c r="I671" s="13" t="str">
        <f t="shared" si="61"/>
        <v>11-2024</v>
      </c>
      <c r="J671" s="19">
        <f t="shared" si="62"/>
        <v>2024</v>
      </c>
      <c r="K671" s="227" t="s">
        <v>2474</v>
      </c>
      <c r="L671" s="13" t="s">
        <v>469</v>
      </c>
      <c r="M671" s="13" t="s">
        <v>470</v>
      </c>
      <c r="N671" s="13" t="s">
        <v>35</v>
      </c>
      <c r="O671" s="13" t="s">
        <v>36</v>
      </c>
      <c r="P671" s="13" t="s">
        <v>38</v>
      </c>
      <c r="Q671" s="19" t="s">
        <v>46</v>
      </c>
      <c r="R671" s="13" t="s">
        <v>38</v>
      </c>
      <c r="S671" s="13" t="s">
        <v>39</v>
      </c>
      <c r="T671" s="15">
        <v>1</v>
      </c>
      <c r="U671" s="228" t="s">
        <v>3785</v>
      </c>
      <c r="V671" s="19" t="s">
        <v>6158</v>
      </c>
      <c r="W671" s="16">
        <v>430.17</v>
      </c>
      <c r="X671" s="17">
        <f t="shared" si="63"/>
        <v>430.17</v>
      </c>
      <c r="Y671" s="18">
        <f>X671</f>
        <v>430.17</v>
      </c>
      <c r="Z671" s="18">
        <v>0</v>
      </c>
      <c r="AA671" s="18">
        <v>0</v>
      </c>
      <c r="AB671" s="18">
        <v>0</v>
      </c>
      <c r="AC671" s="18">
        <v>68.83</v>
      </c>
      <c r="AD671" s="18">
        <v>0</v>
      </c>
      <c r="AE671" s="18">
        <v>0</v>
      </c>
      <c r="AF671" s="18">
        <v>0</v>
      </c>
      <c r="AG671" s="18">
        <v>0</v>
      </c>
      <c r="AH671" s="18">
        <v>0</v>
      </c>
      <c r="AI671" s="18">
        <f t="shared" si="64"/>
        <v>499</v>
      </c>
    </row>
    <row r="672" spans="1:35" x14ac:dyDescent="0.2">
      <c r="A672" s="13" t="s">
        <v>6000</v>
      </c>
      <c r="B672" s="13" t="s">
        <v>38</v>
      </c>
      <c r="C672" s="14" t="s">
        <v>43</v>
      </c>
      <c r="D672" s="13" t="s">
        <v>38</v>
      </c>
      <c r="E672" s="13" t="s">
        <v>38</v>
      </c>
      <c r="F672" s="19" t="s">
        <v>6001</v>
      </c>
      <c r="G672" s="13" t="s">
        <v>38</v>
      </c>
      <c r="H672" s="20">
        <v>45601</v>
      </c>
      <c r="I672" s="13" t="str">
        <f t="shared" si="61"/>
        <v>11-2024</v>
      </c>
      <c r="J672" s="19">
        <f t="shared" si="62"/>
        <v>2024</v>
      </c>
      <c r="K672" s="227" t="s">
        <v>2474</v>
      </c>
      <c r="L672" s="13" t="s">
        <v>469</v>
      </c>
      <c r="M672" s="13" t="s">
        <v>470</v>
      </c>
      <c r="N672" s="13" t="s">
        <v>35</v>
      </c>
      <c r="O672" s="13" t="s">
        <v>36</v>
      </c>
      <c r="P672" s="13" t="s">
        <v>38</v>
      </c>
      <c r="Q672" s="19" t="s">
        <v>46</v>
      </c>
      <c r="R672" s="13" t="s">
        <v>38</v>
      </c>
      <c r="S672" s="13" t="s">
        <v>39</v>
      </c>
      <c r="T672" s="15">
        <v>1</v>
      </c>
      <c r="U672" s="228" t="s">
        <v>3785</v>
      </c>
      <c r="V672" s="19" t="s">
        <v>6159</v>
      </c>
      <c r="W672" s="16">
        <v>343.97</v>
      </c>
      <c r="X672" s="17">
        <f t="shared" si="63"/>
        <v>343.97</v>
      </c>
      <c r="Y672" s="18">
        <f>X672</f>
        <v>343.97</v>
      </c>
      <c r="Z672" s="18">
        <v>0</v>
      </c>
      <c r="AA672" s="18">
        <v>0</v>
      </c>
      <c r="AB672" s="18">
        <v>0</v>
      </c>
      <c r="AC672" s="18">
        <v>55.03</v>
      </c>
      <c r="AD672" s="18">
        <v>0</v>
      </c>
      <c r="AE672" s="18">
        <v>0</v>
      </c>
      <c r="AF672" s="18">
        <v>0</v>
      </c>
      <c r="AG672" s="18">
        <v>0</v>
      </c>
      <c r="AH672" s="18">
        <v>0</v>
      </c>
      <c r="AI672" s="18">
        <f t="shared" si="64"/>
        <v>399</v>
      </c>
    </row>
    <row r="673" spans="1:35" x14ac:dyDescent="0.2">
      <c r="A673" s="13" t="s">
        <v>6002</v>
      </c>
      <c r="B673" s="13" t="s">
        <v>38</v>
      </c>
      <c r="C673" s="14" t="s">
        <v>43</v>
      </c>
      <c r="D673" s="13" t="s">
        <v>38</v>
      </c>
      <c r="E673" s="13" t="s">
        <v>38</v>
      </c>
      <c r="F673" s="19" t="s">
        <v>6003</v>
      </c>
      <c r="G673" s="13" t="s">
        <v>38</v>
      </c>
      <c r="H673" s="20">
        <v>45607</v>
      </c>
      <c r="I673" s="13" t="str">
        <f t="shared" si="61"/>
        <v>11-2024</v>
      </c>
      <c r="J673" s="19">
        <f t="shared" si="62"/>
        <v>2024</v>
      </c>
      <c r="K673" s="227" t="s">
        <v>2474</v>
      </c>
      <c r="L673" s="13" t="s">
        <v>473</v>
      </c>
      <c r="M673" s="13" t="s">
        <v>474</v>
      </c>
      <c r="N673" s="13" t="s">
        <v>35</v>
      </c>
      <c r="O673" s="13" t="s">
        <v>36</v>
      </c>
      <c r="P673" s="13" t="s">
        <v>38</v>
      </c>
      <c r="Q673" s="19" t="s">
        <v>56</v>
      </c>
      <c r="R673" s="13" t="s">
        <v>38</v>
      </c>
      <c r="S673" s="13" t="s">
        <v>39</v>
      </c>
      <c r="T673" s="15">
        <v>1</v>
      </c>
      <c r="U673" s="228" t="s">
        <v>3784</v>
      </c>
      <c r="V673" s="19" t="s">
        <v>4250</v>
      </c>
      <c r="W673" s="16">
        <v>1680</v>
      </c>
      <c r="X673" s="17">
        <f t="shared" si="63"/>
        <v>1680</v>
      </c>
      <c r="Y673" s="18">
        <f>ROUND(X673/1.16,2)</f>
        <v>1448.28</v>
      </c>
      <c r="Z673" s="18">
        <v>0</v>
      </c>
      <c r="AA673" s="18">
        <v>0</v>
      </c>
      <c r="AB673" s="18">
        <v>0</v>
      </c>
      <c r="AC673" s="18">
        <f>X673-Y673</f>
        <v>231.72000000000003</v>
      </c>
      <c r="AD673" s="18">
        <v>0</v>
      </c>
      <c r="AE673" s="18">
        <v>0</v>
      </c>
      <c r="AF673" s="18">
        <v>0</v>
      </c>
      <c r="AG673" s="18">
        <v>0</v>
      </c>
      <c r="AH673" s="18">
        <v>0</v>
      </c>
      <c r="AI673" s="18">
        <f t="shared" si="64"/>
        <v>1680</v>
      </c>
    </row>
    <row r="674" spans="1:35" x14ac:dyDescent="0.2">
      <c r="A674" s="13" t="s">
        <v>6004</v>
      </c>
      <c r="B674" s="13" t="s">
        <v>38</v>
      </c>
      <c r="C674" s="14" t="s">
        <v>43</v>
      </c>
      <c r="D674" s="13" t="s">
        <v>38</v>
      </c>
      <c r="E674" s="13" t="s">
        <v>38</v>
      </c>
      <c r="F674" s="19" t="s">
        <v>6005</v>
      </c>
      <c r="G674" s="13" t="s">
        <v>38</v>
      </c>
      <c r="H674" s="20">
        <v>45618</v>
      </c>
      <c r="I674" s="13" t="str">
        <f t="shared" si="61"/>
        <v>11-2024</v>
      </c>
      <c r="J674" s="19">
        <f t="shared" si="62"/>
        <v>2024</v>
      </c>
      <c r="K674" s="227" t="s">
        <v>2474</v>
      </c>
      <c r="L674" s="13" t="s">
        <v>473</v>
      </c>
      <c r="M674" s="13" t="s">
        <v>474</v>
      </c>
      <c r="N674" s="13" t="s">
        <v>35</v>
      </c>
      <c r="O674" s="13" t="s">
        <v>36</v>
      </c>
      <c r="P674" s="13" t="s">
        <v>38</v>
      </c>
      <c r="Q674" s="19" t="s">
        <v>56</v>
      </c>
      <c r="R674" s="13" t="s">
        <v>38</v>
      </c>
      <c r="S674" s="13" t="s">
        <v>39</v>
      </c>
      <c r="T674" s="15">
        <v>1</v>
      </c>
      <c r="U674" s="228" t="s">
        <v>3784</v>
      </c>
      <c r="V674" s="19" t="s">
        <v>2173</v>
      </c>
      <c r="W674" s="16">
        <v>360</v>
      </c>
      <c r="X674" s="17">
        <f t="shared" si="63"/>
        <v>360</v>
      </c>
      <c r="Y674" s="18">
        <f>ROUND(X674/1.16,2)</f>
        <v>310.33999999999997</v>
      </c>
      <c r="Z674" s="18">
        <v>0</v>
      </c>
      <c r="AA674" s="18">
        <v>0</v>
      </c>
      <c r="AB674" s="18">
        <v>0</v>
      </c>
      <c r="AC674" s="18">
        <f>X674-Y674</f>
        <v>49.660000000000025</v>
      </c>
      <c r="AD674" s="18">
        <v>0</v>
      </c>
      <c r="AE674" s="18">
        <v>0</v>
      </c>
      <c r="AF674" s="18">
        <v>0</v>
      </c>
      <c r="AG674" s="18">
        <v>0</v>
      </c>
      <c r="AH674" s="18">
        <v>0</v>
      </c>
      <c r="AI674" s="18">
        <f t="shared" si="64"/>
        <v>360</v>
      </c>
    </row>
    <row r="675" spans="1:35" x14ac:dyDescent="0.2">
      <c r="A675" s="13" t="s">
        <v>6006</v>
      </c>
      <c r="B675" s="13" t="s">
        <v>38</v>
      </c>
      <c r="C675" s="14" t="s">
        <v>43</v>
      </c>
      <c r="D675" s="13" t="s">
        <v>38</v>
      </c>
      <c r="E675" s="13" t="s">
        <v>38</v>
      </c>
      <c r="F675" s="19" t="s">
        <v>6007</v>
      </c>
      <c r="G675" s="13" t="s">
        <v>38</v>
      </c>
      <c r="H675" s="20">
        <v>45609</v>
      </c>
      <c r="I675" s="13" t="str">
        <f t="shared" si="61"/>
        <v>11-2024</v>
      </c>
      <c r="J675" s="19">
        <f t="shared" si="62"/>
        <v>2024</v>
      </c>
      <c r="K675" s="227" t="s">
        <v>2474</v>
      </c>
      <c r="L675" s="13" t="s">
        <v>475</v>
      </c>
      <c r="M675" s="13" t="s">
        <v>5468</v>
      </c>
      <c r="N675" s="13" t="s">
        <v>35</v>
      </c>
      <c r="O675" s="13" t="s">
        <v>36</v>
      </c>
      <c r="P675" s="13" t="s">
        <v>38</v>
      </c>
      <c r="Q675" s="19" t="s">
        <v>56</v>
      </c>
      <c r="R675" s="13" t="s">
        <v>38</v>
      </c>
      <c r="S675" s="13" t="s">
        <v>1190</v>
      </c>
      <c r="T675" s="15">
        <v>20.452000000000002</v>
      </c>
      <c r="U675" s="228" t="s">
        <v>3785</v>
      </c>
      <c r="V675" s="19" t="s">
        <v>480</v>
      </c>
      <c r="W675" s="16">
        <v>15.99</v>
      </c>
      <c r="X675" s="17">
        <f t="shared" si="63"/>
        <v>327.02999999999997</v>
      </c>
      <c r="Y675" s="18">
        <f>X675</f>
        <v>327.02999999999997</v>
      </c>
      <c r="Z675" s="18">
        <v>0</v>
      </c>
      <c r="AA675" s="18">
        <v>0</v>
      </c>
      <c r="AB675" s="18">
        <v>0</v>
      </c>
      <c r="AC675" s="18">
        <f>ROUND(Y675*0.16,2)</f>
        <v>52.32</v>
      </c>
      <c r="AD675" s="18">
        <v>0</v>
      </c>
      <c r="AE675" s="18">
        <v>0</v>
      </c>
      <c r="AF675" s="18">
        <v>0</v>
      </c>
      <c r="AG675" s="18">
        <v>0</v>
      </c>
      <c r="AH675" s="18">
        <v>0</v>
      </c>
      <c r="AI675" s="18">
        <f t="shared" si="64"/>
        <v>379.34999999999997</v>
      </c>
    </row>
    <row r="676" spans="1:35" x14ac:dyDescent="0.2">
      <c r="A676" s="13" t="s">
        <v>6233</v>
      </c>
      <c r="B676" s="13" t="s">
        <v>108</v>
      </c>
      <c r="C676" s="14" t="s">
        <v>43</v>
      </c>
      <c r="D676" s="13" t="s">
        <v>60</v>
      </c>
      <c r="E676" s="13" t="s">
        <v>6234</v>
      </c>
      <c r="F676" s="13" t="s">
        <v>6235</v>
      </c>
      <c r="G676" s="13" t="s">
        <v>6236</v>
      </c>
      <c r="H676" s="13" t="s">
        <v>6237</v>
      </c>
      <c r="I676" s="13" t="str">
        <f t="shared" ref="I676:I707" si="65">MID(H676,6,2)&amp;"-"&amp;LEFT(H676,4)</f>
        <v>12-2024</v>
      </c>
      <c r="J676" s="13" t="str">
        <f t="shared" ref="J676:J707" si="66">LEFT(H676,4)</f>
        <v>2024</v>
      </c>
      <c r="K676" s="227" t="s">
        <v>2475</v>
      </c>
      <c r="L676" s="13" t="s">
        <v>2918</v>
      </c>
      <c r="M676" s="13" t="s">
        <v>2919</v>
      </c>
      <c r="N676" s="13" t="s">
        <v>35</v>
      </c>
      <c r="O676" s="13" t="s">
        <v>36</v>
      </c>
      <c r="P676" s="13" t="s">
        <v>44</v>
      </c>
      <c r="Q676" s="13" t="s">
        <v>58</v>
      </c>
      <c r="R676" s="13" t="s">
        <v>45</v>
      </c>
      <c r="S676" s="13" t="s">
        <v>39</v>
      </c>
      <c r="T676" s="15">
        <v>1</v>
      </c>
      <c r="U676" s="228" t="s">
        <v>3784</v>
      </c>
      <c r="V676" s="13" t="s">
        <v>6597</v>
      </c>
      <c r="W676" s="16" t="s">
        <v>107</v>
      </c>
      <c r="X676" s="17">
        <v>128.44999999999999</v>
      </c>
      <c r="Y676" s="18">
        <v>128.44999999999999</v>
      </c>
      <c r="Z676" s="18">
        <v>0</v>
      </c>
      <c r="AA676" s="18">
        <v>0</v>
      </c>
      <c r="AB676" s="18">
        <v>0</v>
      </c>
      <c r="AC676" s="18">
        <v>20.55</v>
      </c>
      <c r="AD676" s="18">
        <v>0</v>
      </c>
      <c r="AE676" s="18">
        <v>0</v>
      </c>
      <c r="AF676" s="18">
        <v>0</v>
      </c>
      <c r="AG676" s="18">
        <v>0</v>
      </c>
      <c r="AH676" s="18">
        <v>0</v>
      </c>
      <c r="AI676" s="18">
        <v>149</v>
      </c>
    </row>
    <row r="677" spans="1:35" x14ac:dyDescent="0.2">
      <c r="A677" s="13" t="s">
        <v>6238</v>
      </c>
      <c r="B677" s="13" t="s">
        <v>108</v>
      </c>
      <c r="C677" s="14" t="s">
        <v>43</v>
      </c>
      <c r="D677" s="13" t="s">
        <v>2005</v>
      </c>
      <c r="E677" s="13" t="s">
        <v>6239</v>
      </c>
      <c r="F677" s="13" t="s">
        <v>6240</v>
      </c>
      <c r="G677" s="13" t="s">
        <v>6241</v>
      </c>
      <c r="H677" s="13" t="s">
        <v>6242</v>
      </c>
      <c r="I677" s="13" t="str">
        <f t="shared" si="65"/>
        <v>12-2024</v>
      </c>
      <c r="J677" s="13" t="str">
        <f t="shared" si="66"/>
        <v>2024</v>
      </c>
      <c r="K677" s="227" t="s">
        <v>2475</v>
      </c>
      <c r="L677" s="13" t="s">
        <v>6555</v>
      </c>
      <c r="M677" s="13" t="s">
        <v>6556</v>
      </c>
      <c r="N677" s="13" t="s">
        <v>35</v>
      </c>
      <c r="O677" s="13" t="s">
        <v>36</v>
      </c>
      <c r="P677" s="13" t="s">
        <v>44</v>
      </c>
      <c r="Q677" s="13" t="s">
        <v>46</v>
      </c>
      <c r="R677" s="13" t="s">
        <v>45</v>
      </c>
      <c r="S677" s="13" t="s">
        <v>39</v>
      </c>
      <c r="T677" s="15">
        <v>1</v>
      </c>
      <c r="U677" s="228" t="s">
        <v>3784</v>
      </c>
      <c r="V677" s="13" t="s">
        <v>693</v>
      </c>
      <c r="W677" s="16" t="s">
        <v>6598</v>
      </c>
      <c r="X677" s="17">
        <v>257.13</v>
      </c>
      <c r="Y677" s="18">
        <v>250.31</v>
      </c>
      <c r="Z677" s="18">
        <v>0</v>
      </c>
      <c r="AA677" s="18">
        <v>0</v>
      </c>
      <c r="AB677" s="18">
        <v>0</v>
      </c>
      <c r="AC677" s="18">
        <v>40.049999999999997</v>
      </c>
      <c r="AD677" s="74">
        <v>6.82</v>
      </c>
      <c r="AE677" s="18">
        <v>0</v>
      </c>
      <c r="AF677" s="18">
        <v>0</v>
      </c>
      <c r="AG677" s="18">
        <v>0</v>
      </c>
      <c r="AH677" s="18">
        <v>0</v>
      </c>
      <c r="AI677" s="18">
        <v>297.18</v>
      </c>
    </row>
    <row r="678" spans="1:35" x14ac:dyDescent="0.2">
      <c r="A678" s="13" t="s">
        <v>6243</v>
      </c>
      <c r="B678" s="13" t="s">
        <v>108</v>
      </c>
      <c r="C678" s="14" t="s">
        <v>43</v>
      </c>
      <c r="D678" s="13" t="s">
        <v>86</v>
      </c>
      <c r="E678" s="13" t="s">
        <v>6244</v>
      </c>
      <c r="F678" s="13" t="s">
        <v>6245</v>
      </c>
      <c r="G678" s="13" t="s">
        <v>6246</v>
      </c>
      <c r="H678" s="13" t="s">
        <v>6247</v>
      </c>
      <c r="I678" s="13" t="str">
        <f t="shared" si="65"/>
        <v>12-2024</v>
      </c>
      <c r="J678" s="13" t="str">
        <f t="shared" si="66"/>
        <v>2024</v>
      </c>
      <c r="K678" s="227" t="s">
        <v>2474</v>
      </c>
      <c r="L678" s="13" t="s">
        <v>57</v>
      </c>
      <c r="M678" s="13" t="s">
        <v>135</v>
      </c>
      <c r="N678" s="13" t="s">
        <v>35</v>
      </c>
      <c r="O678" s="13" t="s">
        <v>36</v>
      </c>
      <c r="P678" s="13" t="s">
        <v>44</v>
      </c>
      <c r="Q678" s="13" t="s">
        <v>56</v>
      </c>
      <c r="R678" s="13" t="s">
        <v>61</v>
      </c>
      <c r="S678" s="13" t="s">
        <v>39</v>
      </c>
      <c r="T678" s="15">
        <v>1</v>
      </c>
      <c r="U678" s="228" t="s">
        <v>3786</v>
      </c>
      <c r="V678" s="13" t="s">
        <v>2924</v>
      </c>
      <c r="W678" s="16" t="s">
        <v>2925</v>
      </c>
      <c r="X678" s="17">
        <v>420</v>
      </c>
      <c r="Y678" s="18">
        <v>420</v>
      </c>
      <c r="Z678" s="18">
        <v>0</v>
      </c>
      <c r="AA678" s="18">
        <v>0</v>
      </c>
      <c r="AB678" s="18">
        <v>0</v>
      </c>
      <c r="AC678" s="18">
        <v>67.2</v>
      </c>
      <c r="AD678" s="18">
        <v>0</v>
      </c>
      <c r="AE678" s="18">
        <v>0</v>
      </c>
      <c r="AF678" s="18">
        <v>0</v>
      </c>
      <c r="AG678" s="18">
        <v>0</v>
      </c>
      <c r="AH678" s="18">
        <v>0</v>
      </c>
      <c r="AI678" s="18">
        <v>487.2</v>
      </c>
    </row>
    <row r="679" spans="1:35" x14ac:dyDescent="0.2">
      <c r="A679" s="13" t="s">
        <v>6248</v>
      </c>
      <c r="B679" s="13" t="s">
        <v>108</v>
      </c>
      <c r="C679" s="14" t="s">
        <v>43</v>
      </c>
      <c r="D679" s="13" t="s">
        <v>5583</v>
      </c>
      <c r="E679" s="13" t="s">
        <v>6249</v>
      </c>
      <c r="F679" s="13" t="s">
        <v>6250</v>
      </c>
      <c r="G679" s="13" t="s">
        <v>6251</v>
      </c>
      <c r="H679" s="13" t="s">
        <v>6252</v>
      </c>
      <c r="I679" s="13" t="str">
        <f t="shared" si="65"/>
        <v>12-2024</v>
      </c>
      <c r="J679" s="13" t="str">
        <f t="shared" si="66"/>
        <v>2024</v>
      </c>
      <c r="K679" s="227" t="s">
        <v>2475</v>
      </c>
      <c r="L679" s="13" t="s">
        <v>6008</v>
      </c>
      <c r="M679" s="13" t="s">
        <v>6009</v>
      </c>
      <c r="N679" s="13" t="s">
        <v>35</v>
      </c>
      <c r="O679" s="13" t="s">
        <v>36</v>
      </c>
      <c r="P679" s="13" t="s">
        <v>44</v>
      </c>
      <c r="Q679" s="13" t="s">
        <v>56</v>
      </c>
      <c r="R679" s="13" t="s">
        <v>45</v>
      </c>
      <c r="S679" s="13" t="s">
        <v>39</v>
      </c>
      <c r="T679" s="15">
        <v>1</v>
      </c>
      <c r="U679" s="228" t="s">
        <v>3784</v>
      </c>
      <c r="V679" s="13" t="s">
        <v>6599</v>
      </c>
      <c r="W679" s="16" t="s">
        <v>6600</v>
      </c>
      <c r="X679" s="17">
        <v>372.51</v>
      </c>
      <c r="Y679" s="18">
        <v>362.56</v>
      </c>
      <c r="Z679" s="18">
        <v>0</v>
      </c>
      <c r="AA679" s="18">
        <v>0</v>
      </c>
      <c r="AB679" s="18">
        <v>0</v>
      </c>
      <c r="AC679" s="18">
        <v>58.01</v>
      </c>
      <c r="AD679" s="74">
        <v>9.9499999999999993</v>
      </c>
      <c r="AE679" s="18">
        <v>0</v>
      </c>
      <c r="AF679" s="18">
        <v>0</v>
      </c>
      <c r="AG679" s="18">
        <v>0</v>
      </c>
      <c r="AH679" s="18">
        <v>0</v>
      </c>
      <c r="AI679" s="18">
        <v>430.52</v>
      </c>
    </row>
    <row r="680" spans="1:35" x14ac:dyDescent="0.2">
      <c r="A680" s="13" t="s">
        <v>6253</v>
      </c>
      <c r="B680" s="13" t="s">
        <v>108</v>
      </c>
      <c r="C680" s="14" t="s">
        <v>43</v>
      </c>
      <c r="D680" s="13" t="s">
        <v>6254</v>
      </c>
      <c r="E680" s="13" t="s">
        <v>48</v>
      </c>
      <c r="F680" s="13" t="s">
        <v>6255</v>
      </c>
      <c r="G680" s="13" t="s">
        <v>6256</v>
      </c>
      <c r="H680" s="13" t="s">
        <v>6257</v>
      </c>
      <c r="I680" s="13" t="str">
        <f t="shared" si="65"/>
        <v>12-2024</v>
      </c>
      <c r="J680" s="13" t="str">
        <f t="shared" si="66"/>
        <v>2024</v>
      </c>
      <c r="K680" s="227" t="s">
        <v>2474</v>
      </c>
      <c r="L680" s="13" t="s">
        <v>49</v>
      </c>
      <c r="M680" s="13" t="s">
        <v>124</v>
      </c>
      <c r="N680" s="13" t="s">
        <v>35</v>
      </c>
      <c r="O680" s="13" t="s">
        <v>36</v>
      </c>
      <c r="P680" s="13" t="s">
        <v>44</v>
      </c>
      <c r="Q680" s="13" t="s">
        <v>37</v>
      </c>
      <c r="R680" s="13" t="s">
        <v>45</v>
      </c>
      <c r="S680" s="13" t="s">
        <v>39</v>
      </c>
      <c r="T680" s="15">
        <v>1</v>
      </c>
      <c r="U680" s="228" t="s">
        <v>3785</v>
      </c>
      <c r="V680" s="13" t="s">
        <v>6601</v>
      </c>
      <c r="W680" s="16" t="s">
        <v>6602</v>
      </c>
      <c r="X680" s="17">
        <v>406.1</v>
      </c>
      <c r="Y680" s="18">
        <v>406.1</v>
      </c>
      <c r="Z680" s="18">
        <v>0</v>
      </c>
      <c r="AA680" s="18">
        <v>0</v>
      </c>
      <c r="AB680" s="18">
        <v>0</v>
      </c>
      <c r="AC680" s="18">
        <v>64.98</v>
      </c>
      <c r="AD680" s="18">
        <v>0</v>
      </c>
      <c r="AE680" s="18">
        <v>0</v>
      </c>
      <c r="AF680" s="18">
        <v>0</v>
      </c>
      <c r="AG680" s="18">
        <v>0</v>
      </c>
      <c r="AH680" s="18">
        <v>0</v>
      </c>
      <c r="AI680" s="18">
        <v>471.08000000000004</v>
      </c>
    </row>
    <row r="681" spans="1:35" x14ac:dyDescent="0.2">
      <c r="A681" s="13" t="s">
        <v>6258</v>
      </c>
      <c r="B681" s="13" t="s">
        <v>108</v>
      </c>
      <c r="C681" s="14" t="s">
        <v>43</v>
      </c>
      <c r="D681" s="13" t="s">
        <v>6259</v>
      </c>
      <c r="E681" s="13" t="s">
        <v>6260</v>
      </c>
      <c r="F681" s="13" t="s">
        <v>6261</v>
      </c>
      <c r="G681" s="13" t="s">
        <v>6262</v>
      </c>
      <c r="H681" s="13" t="s">
        <v>6263</v>
      </c>
      <c r="I681" s="13" t="str">
        <f t="shared" si="65"/>
        <v>12-2024</v>
      </c>
      <c r="J681" s="13" t="str">
        <f t="shared" si="66"/>
        <v>2024</v>
      </c>
      <c r="K681" s="227" t="s">
        <v>2474</v>
      </c>
      <c r="L681" s="13" t="s">
        <v>6557</v>
      </c>
      <c r="M681" s="13" t="s">
        <v>6558</v>
      </c>
      <c r="N681" s="13" t="s">
        <v>35</v>
      </c>
      <c r="O681" s="13" t="s">
        <v>36</v>
      </c>
      <c r="P681" s="13" t="s">
        <v>44</v>
      </c>
      <c r="Q681" s="13" t="s">
        <v>56</v>
      </c>
      <c r="R681" s="13" t="s">
        <v>45</v>
      </c>
      <c r="S681" s="13" t="s">
        <v>39</v>
      </c>
      <c r="T681" s="15">
        <v>1</v>
      </c>
      <c r="U681" s="228" t="s">
        <v>3785</v>
      </c>
      <c r="V681" s="13" t="s">
        <v>6603</v>
      </c>
      <c r="W681" s="16" t="s">
        <v>6604</v>
      </c>
      <c r="X681" s="17">
        <v>42</v>
      </c>
      <c r="Y681" s="18">
        <v>0</v>
      </c>
      <c r="Z681" s="18">
        <v>0</v>
      </c>
      <c r="AA681" s="18">
        <v>0</v>
      </c>
      <c r="AB681" s="74">
        <v>42</v>
      </c>
      <c r="AC681" s="18">
        <v>0</v>
      </c>
      <c r="AD681" s="18">
        <v>0</v>
      </c>
      <c r="AE681" s="18">
        <v>0</v>
      </c>
      <c r="AF681" s="18">
        <v>0</v>
      </c>
      <c r="AG681" s="18">
        <v>0</v>
      </c>
      <c r="AH681" s="18">
        <v>0</v>
      </c>
      <c r="AI681" s="18">
        <v>42</v>
      </c>
    </row>
    <row r="682" spans="1:35" x14ac:dyDescent="0.2">
      <c r="A682" s="13" t="s">
        <v>6264</v>
      </c>
      <c r="B682" s="13" t="s">
        <v>108</v>
      </c>
      <c r="C682" s="14" t="s">
        <v>43</v>
      </c>
      <c r="D682" s="13" t="s">
        <v>4418</v>
      </c>
      <c r="E682" s="13" t="s">
        <v>6265</v>
      </c>
      <c r="F682" s="13" t="s">
        <v>6266</v>
      </c>
      <c r="G682" s="13" t="s">
        <v>6267</v>
      </c>
      <c r="H682" s="13" t="s">
        <v>6268</v>
      </c>
      <c r="I682" s="13" t="str">
        <f t="shared" si="65"/>
        <v>12-2024</v>
      </c>
      <c r="J682" s="13" t="str">
        <f t="shared" si="66"/>
        <v>2024</v>
      </c>
      <c r="K682" s="227" t="s">
        <v>2474</v>
      </c>
      <c r="L682" s="13" t="s">
        <v>4750</v>
      </c>
      <c r="M682" s="13" t="s">
        <v>4751</v>
      </c>
      <c r="N682" s="13" t="s">
        <v>35</v>
      </c>
      <c r="O682" s="13" t="s">
        <v>36</v>
      </c>
      <c r="P682" s="13" t="s">
        <v>44</v>
      </c>
      <c r="Q682" s="13" t="s">
        <v>37</v>
      </c>
      <c r="R682" s="13" t="s">
        <v>45</v>
      </c>
      <c r="S682" s="13" t="s">
        <v>39</v>
      </c>
      <c r="T682" s="15">
        <v>1</v>
      </c>
      <c r="U682" s="228" t="s">
        <v>3785</v>
      </c>
      <c r="V682" s="13" t="s">
        <v>6605</v>
      </c>
      <c r="W682" s="16" t="s">
        <v>6606</v>
      </c>
      <c r="X682" s="17">
        <v>7500</v>
      </c>
      <c r="Y682" s="18">
        <v>7500</v>
      </c>
      <c r="Z682" s="18">
        <v>0</v>
      </c>
      <c r="AA682" s="18">
        <v>0</v>
      </c>
      <c r="AB682" s="18">
        <v>0</v>
      </c>
      <c r="AC682" s="18">
        <v>1200</v>
      </c>
      <c r="AD682" s="18">
        <v>0</v>
      </c>
      <c r="AE682" s="74">
        <v>750</v>
      </c>
      <c r="AF682" s="74">
        <v>800.25</v>
      </c>
      <c r="AG682" s="18">
        <v>0</v>
      </c>
      <c r="AH682" s="18">
        <v>0</v>
      </c>
      <c r="AI682" s="18">
        <v>7149.75</v>
      </c>
    </row>
    <row r="683" spans="1:35" x14ac:dyDescent="0.2">
      <c r="A683" s="13" t="s">
        <v>6269</v>
      </c>
      <c r="B683" s="13" t="s">
        <v>108</v>
      </c>
      <c r="C683" s="14" t="s">
        <v>43</v>
      </c>
      <c r="D683" s="13" t="s">
        <v>6270</v>
      </c>
      <c r="E683" s="13" t="s">
        <v>6271</v>
      </c>
      <c r="F683" s="13" t="s">
        <v>6272</v>
      </c>
      <c r="G683" s="13" t="s">
        <v>6273</v>
      </c>
      <c r="H683" s="13" t="s">
        <v>6274</v>
      </c>
      <c r="I683" s="13" t="str">
        <f t="shared" si="65"/>
        <v>12-2024</v>
      </c>
      <c r="J683" s="13" t="str">
        <f t="shared" si="66"/>
        <v>2024</v>
      </c>
      <c r="K683" s="227" t="s">
        <v>2475</v>
      </c>
      <c r="L683" s="13" t="s">
        <v>6559</v>
      </c>
      <c r="M683" s="13" t="s">
        <v>6560</v>
      </c>
      <c r="N683" s="13" t="s">
        <v>35</v>
      </c>
      <c r="O683" s="13" t="s">
        <v>36</v>
      </c>
      <c r="P683" s="13" t="s">
        <v>44</v>
      </c>
      <c r="Q683" s="13" t="s">
        <v>58</v>
      </c>
      <c r="R683" s="13" t="s">
        <v>45</v>
      </c>
      <c r="S683" s="13" t="s">
        <v>39</v>
      </c>
      <c r="T683" s="15">
        <v>1</v>
      </c>
      <c r="U683" s="228" t="s">
        <v>3784</v>
      </c>
      <c r="V683" s="13" t="s">
        <v>378</v>
      </c>
      <c r="W683" s="16" t="s">
        <v>4190</v>
      </c>
      <c r="X683" s="17">
        <v>346.08</v>
      </c>
      <c r="Y683" s="18">
        <v>337</v>
      </c>
      <c r="Z683" s="18">
        <v>0</v>
      </c>
      <c r="AA683" s="18">
        <v>0</v>
      </c>
      <c r="AB683" s="18">
        <v>0</v>
      </c>
      <c r="AC683" s="18">
        <v>53.92</v>
      </c>
      <c r="AD683" s="74">
        <v>9.08</v>
      </c>
      <c r="AE683" s="18">
        <v>0</v>
      </c>
      <c r="AF683" s="18">
        <v>0</v>
      </c>
      <c r="AG683" s="18">
        <v>0</v>
      </c>
      <c r="AH683" s="18">
        <v>0</v>
      </c>
      <c r="AI683" s="18">
        <v>400</v>
      </c>
    </row>
    <row r="684" spans="1:35" x14ac:dyDescent="0.2">
      <c r="A684" s="13" t="s">
        <v>6275</v>
      </c>
      <c r="B684" s="13" t="s">
        <v>108</v>
      </c>
      <c r="C684" s="14" t="s">
        <v>43</v>
      </c>
      <c r="D684" s="13" t="s">
        <v>5681</v>
      </c>
      <c r="E684" s="13" t="s">
        <v>6276</v>
      </c>
      <c r="F684" s="13" t="s">
        <v>6277</v>
      </c>
      <c r="G684" s="13" t="s">
        <v>6278</v>
      </c>
      <c r="H684" s="13" t="s">
        <v>6279</v>
      </c>
      <c r="I684" s="13" t="str">
        <f t="shared" si="65"/>
        <v>12-2024</v>
      </c>
      <c r="J684" s="13" t="str">
        <f t="shared" si="66"/>
        <v>2024</v>
      </c>
      <c r="K684" s="227" t="s">
        <v>2474</v>
      </c>
      <c r="L684" s="13" t="s">
        <v>6022</v>
      </c>
      <c r="M684" s="13" t="s">
        <v>6023</v>
      </c>
      <c r="N684" s="13" t="s">
        <v>35</v>
      </c>
      <c r="O684" s="13" t="s">
        <v>36</v>
      </c>
      <c r="P684" s="13" t="s">
        <v>44</v>
      </c>
      <c r="Q684" s="13" t="s">
        <v>56</v>
      </c>
      <c r="R684" s="13" t="s">
        <v>45</v>
      </c>
      <c r="S684" s="13" t="s">
        <v>39</v>
      </c>
      <c r="T684" s="15">
        <v>1</v>
      </c>
      <c r="U684" s="228" t="s">
        <v>3785</v>
      </c>
      <c r="V684" s="13" t="s">
        <v>6607</v>
      </c>
      <c r="W684" s="16" t="s">
        <v>6608</v>
      </c>
      <c r="X684" s="17">
        <v>1032.76</v>
      </c>
      <c r="Y684" s="18">
        <v>1032.76</v>
      </c>
      <c r="Z684" s="18">
        <v>0</v>
      </c>
      <c r="AA684" s="18">
        <v>0</v>
      </c>
      <c r="AB684" s="18">
        <v>0</v>
      </c>
      <c r="AC684" s="18">
        <v>165.24</v>
      </c>
      <c r="AD684" s="18">
        <v>0</v>
      </c>
      <c r="AE684" s="18">
        <v>0</v>
      </c>
      <c r="AF684" s="18">
        <v>0</v>
      </c>
      <c r="AG684" s="18">
        <v>0</v>
      </c>
      <c r="AH684" s="18">
        <v>0</v>
      </c>
      <c r="AI684" s="18">
        <v>1198</v>
      </c>
    </row>
    <row r="685" spans="1:35" x14ac:dyDescent="0.2">
      <c r="A685" s="13" t="s">
        <v>6280</v>
      </c>
      <c r="B685" s="13" t="s">
        <v>108</v>
      </c>
      <c r="C685" s="14" t="s">
        <v>43</v>
      </c>
      <c r="D685" s="13" t="s">
        <v>3925</v>
      </c>
      <c r="E685" s="13" t="s">
        <v>6281</v>
      </c>
      <c r="F685" s="13" t="s">
        <v>6282</v>
      </c>
      <c r="G685" s="13" t="s">
        <v>6283</v>
      </c>
      <c r="H685" s="13" t="s">
        <v>6284</v>
      </c>
      <c r="I685" s="13" t="str">
        <f t="shared" si="65"/>
        <v>12-2024</v>
      </c>
      <c r="J685" s="13" t="str">
        <f t="shared" si="66"/>
        <v>2024</v>
      </c>
      <c r="K685" s="227" t="s">
        <v>2474</v>
      </c>
      <c r="L685" s="13" t="s">
        <v>4167</v>
      </c>
      <c r="M685" s="13" t="s">
        <v>4168</v>
      </c>
      <c r="N685" s="13" t="s">
        <v>35</v>
      </c>
      <c r="O685" s="13" t="s">
        <v>36</v>
      </c>
      <c r="P685" s="13" t="s">
        <v>44</v>
      </c>
      <c r="Q685" s="13" t="s">
        <v>56</v>
      </c>
      <c r="R685" s="13" t="s">
        <v>45</v>
      </c>
      <c r="S685" s="13" t="s">
        <v>39</v>
      </c>
      <c r="T685" s="15">
        <v>1</v>
      </c>
      <c r="U685" s="228" t="s">
        <v>3785</v>
      </c>
      <c r="V685" s="13" t="s">
        <v>4169</v>
      </c>
      <c r="W685" s="16" t="s">
        <v>6609</v>
      </c>
      <c r="X685" s="17">
        <v>155.13</v>
      </c>
      <c r="Y685" s="18">
        <v>155.13</v>
      </c>
      <c r="Z685" s="18">
        <v>0</v>
      </c>
      <c r="AA685" s="18">
        <v>0</v>
      </c>
      <c r="AB685" s="18">
        <v>0</v>
      </c>
      <c r="AC685" s="18">
        <v>24.82</v>
      </c>
      <c r="AD685" s="18">
        <v>0</v>
      </c>
      <c r="AE685" s="18">
        <v>0</v>
      </c>
      <c r="AF685" s="18">
        <v>0</v>
      </c>
      <c r="AG685" s="18">
        <v>0</v>
      </c>
      <c r="AH685" s="18">
        <v>0</v>
      </c>
      <c r="AI685" s="18">
        <v>179.95</v>
      </c>
    </row>
    <row r="686" spans="1:35" x14ac:dyDescent="0.2">
      <c r="A686" s="13" t="s">
        <v>6285</v>
      </c>
      <c r="B686" s="13" t="s">
        <v>108</v>
      </c>
      <c r="C686" s="14" t="s">
        <v>43</v>
      </c>
      <c r="D686" s="13" t="s">
        <v>5175</v>
      </c>
      <c r="E686" s="13" t="s">
        <v>6286</v>
      </c>
      <c r="F686" s="13" t="s">
        <v>6287</v>
      </c>
      <c r="G686" s="13" t="s">
        <v>6288</v>
      </c>
      <c r="H686" s="13" t="s">
        <v>6289</v>
      </c>
      <c r="I686" s="13" t="str">
        <f t="shared" si="65"/>
        <v>12-2024</v>
      </c>
      <c r="J686" s="13" t="str">
        <f t="shared" si="66"/>
        <v>2024</v>
      </c>
      <c r="K686" s="227" t="s">
        <v>2475</v>
      </c>
      <c r="L686" s="13" t="s">
        <v>6561</v>
      </c>
      <c r="M686" s="13" t="s">
        <v>6562</v>
      </c>
      <c r="N686" s="13" t="s">
        <v>35</v>
      </c>
      <c r="O686" s="13" t="s">
        <v>36</v>
      </c>
      <c r="P686" s="13" t="s">
        <v>44</v>
      </c>
      <c r="Q686" s="13" t="s">
        <v>58</v>
      </c>
      <c r="R686" s="13" t="s">
        <v>45</v>
      </c>
      <c r="S686" s="13" t="s">
        <v>39</v>
      </c>
      <c r="T686" s="15">
        <v>1</v>
      </c>
      <c r="U686" s="228" t="s">
        <v>3784</v>
      </c>
      <c r="V686" s="13" t="s">
        <v>2012</v>
      </c>
      <c r="W686" s="16" t="s">
        <v>3721</v>
      </c>
      <c r="X686" s="17">
        <v>259.57</v>
      </c>
      <c r="Y686" s="18">
        <v>252.69</v>
      </c>
      <c r="Z686" s="18">
        <v>0</v>
      </c>
      <c r="AA686" s="18">
        <v>0</v>
      </c>
      <c r="AB686" s="18">
        <v>0</v>
      </c>
      <c r="AC686" s="18">
        <v>40.43</v>
      </c>
      <c r="AD686" s="74">
        <v>6.88</v>
      </c>
      <c r="AE686" s="18">
        <v>0</v>
      </c>
      <c r="AF686" s="18">
        <v>0</v>
      </c>
      <c r="AG686" s="18">
        <v>0</v>
      </c>
      <c r="AH686" s="18">
        <v>0</v>
      </c>
      <c r="AI686" s="18">
        <v>300</v>
      </c>
    </row>
    <row r="687" spans="1:35" x14ac:dyDescent="0.2">
      <c r="A687" s="13" t="s">
        <v>6290</v>
      </c>
      <c r="B687" s="13" t="s">
        <v>108</v>
      </c>
      <c r="C687" s="14" t="s">
        <v>43</v>
      </c>
      <c r="D687" s="13" t="s">
        <v>5719</v>
      </c>
      <c r="E687" s="13" t="s">
        <v>6291</v>
      </c>
      <c r="F687" s="13" t="s">
        <v>6292</v>
      </c>
      <c r="G687" s="13" t="s">
        <v>6293</v>
      </c>
      <c r="H687" s="13" t="s">
        <v>6294</v>
      </c>
      <c r="I687" s="13" t="str">
        <f t="shared" si="65"/>
        <v>12-2024</v>
      </c>
      <c r="J687" s="13" t="str">
        <f t="shared" si="66"/>
        <v>2024</v>
      </c>
      <c r="K687" s="227" t="s">
        <v>2475</v>
      </c>
      <c r="L687" s="13" t="s">
        <v>6026</v>
      </c>
      <c r="M687" s="13" t="s">
        <v>6027</v>
      </c>
      <c r="N687" s="13" t="s">
        <v>35</v>
      </c>
      <c r="O687" s="13" t="s">
        <v>36</v>
      </c>
      <c r="P687" s="13" t="s">
        <v>44</v>
      </c>
      <c r="Q687" s="13" t="s">
        <v>58</v>
      </c>
      <c r="R687" s="13" t="s">
        <v>45</v>
      </c>
      <c r="S687" s="13" t="s">
        <v>39</v>
      </c>
      <c r="T687" s="15">
        <v>1</v>
      </c>
      <c r="U687" s="228" t="s">
        <v>3784</v>
      </c>
      <c r="V687" s="13" t="s">
        <v>6131</v>
      </c>
      <c r="W687" s="16" t="s">
        <v>5367</v>
      </c>
      <c r="X687" s="17">
        <v>432.69</v>
      </c>
      <c r="Y687" s="18">
        <v>420.69</v>
      </c>
      <c r="Z687" s="18">
        <v>0</v>
      </c>
      <c r="AA687" s="18">
        <v>0</v>
      </c>
      <c r="AB687" s="18">
        <v>0</v>
      </c>
      <c r="AC687" s="18">
        <v>67.31</v>
      </c>
      <c r="AD687" s="74">
        <v>12</v>
      </c>
      <c r="AE687" s="18">
        <v>0</v>
      </c>
      <c r="AF687" s="18">
        <v>0</v>
      </c>
      <c r="AG687" s="18">
        <v>0</v>
      </c>
      <c r="AH687" s="18">
        <v>0</v>
      </c>
      <c r="AI687" s="18">
        <v>500</v>
      </c>
    </row>
    <row r="688" spans="1:35" x14ac:dyDescent="0.2">
      <c r="A688" s="13" t="s">
        <v>6295</v>
      </c>
      <c r="B688" s="13" t="s">
        <v>108</v>
      </c>
      <c r="C688" s="14" t="s">
        <v>43</v>
      </c>
      <c r="D688" s="13" t="s">
        <v>347</v>
      </c>
      <c r="E688" s="13" t="s">
        <v>6296</v>
      </c>
      <c r="F688" s="13" t="s">
        <v>6297</v>
      </c>
      <c r="G688" s="13" t="s">
        <v>6298</v>
      </c>
      <c r="H688" s="13" t="s">
        <v>6299</v>
      </c>
      <c r="I688" s="13" t="str">
        <f t="shared" si="65"/>
        <v>12-2024</v>
      </c>
      <c r="J688" s="13" t="str">
        <f t="shared" si="66"/>
        <v>2024</v>
      </c>
      <c r="K688" s="227" t="s">
        <v>2474</v>
      </c>
      <c r="L688" s="13" t="s">
        <v>6563</v>
      </c>
      <c r="M688" s="13" t="s">
        <v>6564</v>
      </c>
      <c r="N688" s="13" t="s">
        <v>35</v>
      </c>
      <c r="O688" s="13" t="s">
        <v>36</v>
      </c>
      <c r="P688" s="13" t="s">
        <v>44</v>
      </c>
      <c r="Q688" s="13" t="s">
        <v>56</v>
      </c>
      <c r="R688" s="13" t="s">
        <v>45</v>
      </c>
      <c r="S688" s="13" t="s">
        <v>39</v>
      </c>
      <c r="T688" s="15">
        <v>1</v>
      </c>
      <c r="U688" s="228" t="s">
        <v>3785</v>
      </c>
      <c r="V688" s="13" t="s">
        <v>6610</v>
      </c>
      <c r="W688" s="16" t="s">
        <v>6611</v>
      </c>
      <c r="X688" s="17">
        <v>133</v>
      </c>
      <c r="Y688" s="18">
        <v>0</v>
      </c>
      <c r="Z688" s="18">
        <v>0</v>
      </c>
      <c r="AA688" s="18">
        <v>0</v>
      </c>
      <c r="AB688" s="74">
        <v>99.75</v>
      </c>
      <c r="AC688" s="18">
        <v>0</v>
      </c>
      <c r="AD688" s="18">
        <v>0</v>
      </c>
      <c r="AE688" s="18">
        <v>0</v>
      </c>
      <c r="AF688" s="18">
        <v>0</v>
      </c>
      <c r="AG688" s="18">
        <v>0</v>
      </c>
      <c r="AH688" s="18">
        <v>0</v>
      </c>
      <c r="AI688" s="18">
        <v>99.75</v>
      </c>
    </row>
    <row r="689" spans="1:35" x14ac:dyDescent="0.2">
      <c r="A689" s="13" t="s">
        <v>6300</v>
      </c>
      <c r="B689" s="13" t="s">
        <v>108</v>
      </c>
      <c r="C689" s="14" t="s">
        <v>43</v>
      </c>
      <c r="D689" s="13" t="s">
        <v>347</v>
      </c>
      <c r="E689" s="13" t="s">
        <v>6301</v>
      </c>
      <c r="F689" s="13" t="s">
        <v>6302</v>
      </c>
      <c r="G689" s="13" t="s">
        <v>6303</v>
      </c>
      <c r="H689" s="13" t="s">
        <v>6304</v>
      </c>
      <c r="I689" s="13" t="str">
        <f t="shared" si="65"/>
        <v>12-2024</v>
      </c>
      <c r="J689" s="13" t="str">
        <f t="shared" si="66"/>
        <v>2024</v>
      </c>
      <c r="K689" s="227" t="s">
        <v>2474</v>
      </c>
      <c r="L689" s="13" t="s">
        <v>352</v>
      </c>
      <c r="M689" s="13" t="s">
        <v>353</v>
      </c>
      <c r="N689" s="13" t="s">
        <v>35</v>
      </c>
      <c r="O689" s="13" t="s">
        <v>36</v>
      </c>
      <c r="P689" s="13" t="s">
        <v>44</v>
      </c>
      <c r="Q689" s="13" t="s">
        <v>56</v>
      </c>
      <c r="R689" s="13" t="s">
        <v>45</v>
      </c>
      <c r="S689" s="13" t="s">
        <v>39</v>
      </c>
      <c r="T689" s="15">
        <v>1</v>
      </c>
      <c r="U689" s="228" t="s">
        <v>3785</v>
      </c>
      <c r="V689" s="13" t="s">
        <v>6612</v>
      </c>
      <c r="W689" s="16" t="s">
        <v>4172</v>
      </c>
      <c r="X689" s="17">
        <v>66</v>
      </c>
      <c r="Y689" s="18">
        <v>0</v>
      </c>
      <c r="Z689" s="18">
        <v>0</v>
      </c>
      <c r="AA689" s="18">
        <v>0</v>
      </c>
      <c r="AB689" s="74">
        <v>59.4</v>
      </c>
      <c r="AC689" s="18">
        <v>0</v>
      </c>
      <c r="AD689" s="18">
        <v>0</v>
      </c>
      <c r="AE689" s="18">
        <v>0</v>
      </c>
      <c r="AF689" s="18">
        <v>0</v>
      </c>
      <c r="AG689" s="18">
        <v>0</v>
      </c>
      <c r="AH689" s="18">
        <v>0</v>
      </c>
      <c r="AI689" s="18">
        <v>59.4</v>
      </c>
    </row>
    <row r="690" spans="1:35" x14ac:dyDescent="0.2">
      <c r="A690" s="13" t="s">
        <v>6305</v>
      </c>
      <c r="B690" s="13" t="s">
        <v>108</v>
      </c>
      <c r="C690" s="14" t="s">
        <v>43</v>
      </c>
      <c r="D690" s="13" t="s">
        <v>347</v>
      </c>
      <c r="E690" s="13" t="s">
        <v>6306</v>
      </c>
      <c r="F690" s="13" t="s">
        <v>6307</v>
      </c>
      <c r="G690" s="13" t="s">
        <v>6308</v>
      </c>
      <c r="H690" s="13" t="s">
        <v>6309</v>
      </c>
      <c r="I690" s="13" t="str">
        <f t="shared" si="65"/>
        <v>12-2024</v>
      </c>
      <c r="J690" s="13" t="str">
        <f t="shared" si="66"/>
        <v>2024</v>
      </c>
      <c r="K690" s="227" t="s">
        <v>2474</v>
      </c>
      <c r="L690" s="13" t="s">
        <v>352</v>
      </c>
      <c r="M690" s="13" t="s">
        <v>353</v>
      </c>
      <c r="N690" s="13" t="s">
        <v>35</v>
      </c>
      <c r="O690" s="13" t="s">
        <v>36</v>
      </c>
      <c r="P690" s="13" t="s">
        <v>44</v>
      </c>
      <c r="Q690" s="13" t="s">
        <v>56</v>
      </c>
      <c r="R690" s="13" t="s">
        <v>45</v>
      </c>
      <c r="S690" s="13" t="s">
        <v>39</v>
      </c>
      <c r="T690" s="15">
        <v>1</v>
      </c>
      <c r="U690" s="228" t="s">
        <v>3785</v>
      </c>
      <c r="V690" s="13" t="s">
        <v>6613</v>
      </c>
      <c r="W690" s="16" t="s">
        <v>6614</v>
      </c>
      <c r="X690" s="17">
        <v>283.86</v>
      </c>
      <c r="Y690" s="18">
        <v>38.14</v>
      </c>
      <c r="Z690" s="18">
        <v>0</v>
      </c>
      <c r="AA690" s="18">
        <v>0</v>
      </c>
      <c r="AB690" s="74">
        <v>174.75</v>
      </c>
      <c r="AC690" s="18">
        <v>6.1</v>
      </c>
      <c r="AD690" s="18">
        <v>0</v>
      </c>
      <c r="AE690" s="18">
        <v>0</v>
      </c>
      <c r="AF690" s="18">
        <v>0</v>
      </c>
      <c r="AG690" s="18">
        <v>0</v>
      </c>
      <c r="AH690" s="18">
        <v>0</v>
      </c>
      <c r="AI690" s="18">
        <v>218.99</v>
      </c>
    </row>
    <row r="691" spans="1:35" x14ac:dyDescent="0.2">
      <c r="A691" s="13" t="s">
        <v>6310</v>
      </c>
      <c r="B691" s="13" t="s">
        <v>108</v>
      </c>
      <c r="C691" s="14" t="s">
        <v>43</v>
      </c>
      <c r="D691" s="13" t="s">
        <v>34</v>
      </c>
      <c r="E691" s="13" t="s">
        <v>34</v>
      </c>
      <c r="F691" s="13" t="s">
        <v>6311</v>
      </c>
      <c r="G691" s="13" t="s">
        <v>6312</v>
      </c>
      <c r="H691" s="13" t="s">
        <v>6313</v>
      </c>
      <c r="I691" s="13" t="str">
        <f t="shared" si="65"/>
        <v>12-2024</v>
      </c>
      <c r="J691" s="13" t="str">
        <f t="shared" si="66"/>
        <v>2024</v>
      </c>
      <c r="K691" s="227" t="s">
        <v>2475</v>
      </c>
      <c r="L691" s="13" t="s">
        <v>1252</v>
      </c>
      <c r="M691" s="13" t="s">
        <v>1253</v>
      </c>
      <c r="N691" s="13" t="s">
        <v>35</v>
      </c>
      <c r="O691" s="13" t="s">
        <v>36</v>
      </c>
      <c r="P691" s="13" t="s">
        <v>44</v>
      </c>
      <c r="Q691" s="13" t="s">
        <v>58</v>
      </c>
      <c r="R691" s="13" t="s">
        <v>45</v>
      </c>
      <c r="S691" s="13" t="s">
        <v>39</v>
      </c>
      <c r="T691" s="15">
        <v>1</v>
      </c>
      <c r="U691" s="228" t="s">
        <v>3784</v>
      </c>
      <c r="V691" s="13" t="s">
        <v>6615</v>
      </c>
      <c r="W691" s="16" t="s">
        <v>6616</v>
      </c>
      <c r="X691" s="17">
        <v>74.14</v>
      </c>
      <c r="Y691" s="18">
        <v>74.14</v>
      </c>
      <c r="Z691" s="18">
        <v>0</v>
      </c>
      <c r="AA691" s="18">
        <v>0</v>
      </c>
      <c r="AB691" s="18">
        <v>0</v>
      </c>
      <c r="AC691" s="18">
        <v>11.86</v>
      </c>
      <c r="AD691" s="18">
        <v>0</v>
      </c>
      <c r="AE691" s="18">
        <v>0</v>
      </c>
      <c r="AF691" s="18">
        <v>0</v>
      </c>
      <c r="AG691" s="18">
        <v>0</v>
      </c>
      <c r="AH691" s="18">
        <v>0</v>
      </c>
      <c r="AI691" s="18">
        <v>86</v>
      </c>
    </row>
    <row r="692" spans="1:35" x14ac:dyDescent="0.2">
      <c r="A692" s="13" t="s">
        <v>6314</v>
      </c>
      <c r="B692" s="13" t="s">
        <v>108</v>
      </c>
      <c r="C692" s="14" t="s">
        <v>43</v>
      </c>
      <c r="D692" s="13" t="s">
        <v>34</v>
      </c>
      <c r="E692" s="13" t="s">
        <v>34</v>
      </c>
      <c r="F692" s="13" t="s">
        <v>6315</v>
      </c>
      <c r="G692" s="13" t="s">
        <v>6316</v>
      </c>
      <c r="H692" s="13" t="s">
        <v>6313</v>
      </c>
      <c r="I692" s="13" t="str">
        <f t="shared" si="65"/>
        <v>12-2024</v>
      </c>
      <c r="J692" s="13" t="str">
        <f t="shared" si="66"/>
        <v>2024</v>
      </c>
      <c r="K692" s="227" t="s">
        <v>2475</v>
      </c>
      <c r="L692" s="13" t="s">
        <v>1252</v>
      </c>
      <c r="M692" s="13" t="s">
        <v>1253</v>
      </c>
      <c r="N692" s="13" t="s">
        <v>35</v>
      </c>
      <c r="O692" s="13" t="s">
        <v>36</v>
      </c>
      <c r="P692" s="13" t="s">
        <v>44</v>
      </c>
      <c r="Q692" s="13" t="s">
        <v>58</v>
      </c>
      <c r="R692" s="13" t="s">
        <v>45</v>
      </c>
      <c r="S692" s="13" t="s">
        <v>39</v>
      </c>
      <c r="T692" s="15">
        <v>1</v>
      </c>
      <c r="U692" s="228" t="s">
        <v>3784</v>
      </c>
      <c r="V692" s="13" t="s">
        <v>6617</v>
      </c>
      <c r="W692" s="16" t="s">
        <v>6618</v>
      </c>
      <c r="X692" s="17">
        <v>217.24</v>
      </c>
      <c r="Y692" s="18">
        <v>217.24</v>
      </c>
      <c r="Z692" s="18">
        <v>0</v>
      </c>
      <c r="AA692" s="18">
        <v>0</v>
      </c>
      <c r="AB692" s="18">
        <v>0</v>
      </c>
      <c r="AC692" s="18">
        <v>34.76</v>
      </c>
      <c r="AD692" s="18">
        <v>0</v>
      </c>
      <c r="AE692" s="18">
        <v>0</v>
      </c>
      <c r="AF692" s="18">
        <v>0</v>
      </c>
      <c r="AG692" s="18">
        <v>0</v>
      </c>
      <c r="AH692" s="18">
        <v>0</v>
      </c>
      <c r="AI692" s="18">
        <v>252</v>
      </c>
    </row>
    <row r="693" spans="1:35" x14ac:dyDescent="0.2">
      <c r="A693" s="13" t="s">
        <v>6317</v>
      </c>
      <c r="B693" s="13" t="s">
        <v>108</v>
      </c>
      <c r="C693" s="14" t="s">
        <v>43</v>
      </c>
      <c r="D693" s="13" t="s">
        <v>5175</v>
      </c>
      <c r="E693" s="13" t="s">
        <v>6318</v>
      </c>
      <c r="F693" s="13" t="s">
        <v>6319</v>
      </c>
      <c r="G693" s="13" t="s">
        <v>6320</v>
      </c>
      <c r="H693" s="13" t="s">
        <v>6321</v>
      </c>
      <c r="I693" s="13" t="str">
        <f t="shared" si="65"/>
        <v>12-2024</v>
      </c>
      <c r="J693" s="13" t="str">
        <f t="shared" si="66"/>
        <v>2024</v>
      </c>
      <c r="K693" s="227" t="s">
        <v>2475</v>
      </c>
      <c r="L693" s="13" t="s">
        <v>6565</v>
      </c>
      <c r="M693" s="13" t="s">
        <v>6566</v>
      </c>
      <c r="N693" s="13" t="s">
        <v>35</v>
      </c>
      <c r="O693" s="13" t="s">
        <v>36</v>
      </c>
      <c r="P693" s="13" t="s">
        <v>44</v>
      </c>
      <c r="Q693" s="13" t="s">
        <v>56</v>
      </c>
      <c r="R693" s="13" t="s">
        <v>45</v>
      </c>
      <c r="S693" s="13" t="s">
        <v>39</v>
      </c>
      <c r="T693" s="15">
        <v>1</v>
      </c>
      <c r="U693" s="228" t="s">
        <v>3784</v>
      </c>
      <c r="V693" s="13" t="s">
        <v>6619</v>
      </c>
      <c r="W693" s="16" t="s">
        <v>6620</v>
      </c>
      <c r="X693" s="17">
        <v>700.08</v>
      </c>
      <c r="Y693" s="18">
        <v>681.44</v>
      </c>
      <c r="Z693" s="18">
        <v>0</v>
      </c>
      <c r="AA693" s="18">
        <v>0</v>
      </c>
      <c r="AB693" s="18">
        <v>0</v>
      </c>
      <c r="AC693" s="18">
        <v>109.03</v>
      </c>
      <c r="AD693" s="74">
        <v>18.64</v>
      </c>
      <c r="AE693" s="18">
        <v>0</v>
      </c>
      <c r="AF693" s="18">
        <v>0</v>
      </c>
      <c r="AG693" s="18">
        <v>0</v>
      </c>
      <c r="AH693" s="18">
        <v>0</v>
      </c>
      <c r="AI693" s="18">
        <v>809.11</v>
      </c>
    </row>
    <row r="694" spans="1:35" x14ac:dyDescent="0.2">
      <c r="A694" s="13" t="s">
        <v>6328</v>
      </c>
      <c r="B694" s="13" t="s">
        <v>108</v>
      </c>
      <c r="C694" s="14" t="s">
        <v>43</v>
      </c>
      <c r="D694" s="13" t="s">
        <v>5019</v>
      </c>
      <c r="E694" s="13" t="s">
        <v>6329</v>
      </c>
      <c r="F694" s="13" t="s">
        <v>6330</v>
      </c>
      <c r="G694" s="13" t="s">
        <v>6331</v>
      </c>
      <c r="H694" s="13" t="s">
        <v>6332</v>
      </c>
      <c r="I694" s="13" t="str">
        <f t="shared" si="65"/>
        <v>12-2024</v>
      </c>
      <c r="J694" s="13" t="str">
        <f t="shared" si="66"/>
        <v>2024</v>
      </c>
      <c r="K694" s="227" t="s">
        <v>2475</v>
      </c>
      <c r="L694" s="13" t="s">
        <v>5263</v>
      </c>
      <c r="M694" s="13" t="s">
        <v>5264</v>
      </c>
      <c r="N694" s="13" t="s">
        <v>35</v>
      </c>
      <c r="O694" s="13" t="s">
        <v>36</v>
      </c>
      <c r="P694" s="13" t="s">
        <v>44</v>
      </c>
      <c r="Q694" s="13" t="s">
        <v>56</v>
      </c>
      <c r="R694" s="13" t="s">
        <v>45</v>
      </c>
      <c r="S694" s="13" t="s">
        <v>39</v>
      </c>
      <c r="T694" s="15">
        <v>1</v>
      </c>
      <c r="U694" s="228" t="s">
        <v>3784</v>
      </c>
      <c r="V694" s="13" t="s">
        <v>6622</v>
      </c>
      <c r="W694" s="16" t="s">
        <v>6623</v>
      </c>
      <c r="X694" s="17">
        <v>1227.5899999999999</v>
      </c>
      <c r="Y694" s="18">
        <v>1044.4000000000001</v>
      </c>
      <c r="Z694" s="18">
        <v>0</v>
      </c>
      <c r="AA694" s="18">
        <v>0</v>
      </c>
      <c r="AB694" s="18">
        <v>0</v>
      </c>
      <c r="AC694" s="18">
        <v>167.1</v>
      </c>
      <c r="AD694" s="18">
        <v>0</v>
      </c>
      <c r="AE694" s="18">
        <v>0</v>
      </c>
      <c r="AF694" s="18">
        <v>0</v>
      </c>
      <c r="AG694" s="18">
        <v>0</v>
      </c>
      <c r="AH694" s="18">
        <v>0</v>
      </c>
      <c r="AI694" s="18">
        <v>1211.4999999999998</v>
      </c>
    </row>
    <row r="695" spans="1:35" x14ac:dyDescent="0.2">
      <c r="A695" s="13" t="s">
        <v>6333</v>
      </c>
      <c r="B695" s="13" t="s">
        <v>108</v>
      </c>
      <c r="C695" s="14" t="s">
        <v>43</v>
      </c>
      <c r="D695" s="13" t="s">
        <v>60</v>
      </c>
      <c r="E695" s="13" t="s">
        <v>6334</v>
      </c>
      <c r="F695" s="13" t="s">
        <v>6335</v>
      </c>
      <c r="G695" s="13" t="s">
        <v>6336</v>
      </c>
      <c r="H695" s="13" t="s">
        <v>6337</v>
      </c>
      <c r="I695" s="13" t="str">
        <f t="shared" si="65"/>
        <v>12-2024</v>
      </c>
      <c r="J695" s="13" t="str">
        <f t="shared" si="66"/>
        <v>2024</v>
      </c>
      <c r="K695" s="227" t="s">
        <v>2475</v>
      </c>
      <c r="L695" s="13" t="s">
        <v>6567</v>
      </c>
      <c r="M695" s="13" t="s">
        <v>6568</v>
      </c>
      <c r="N695" s="13" t="s">
        <v>35</v>
      </c>
      <c r="O695" s="13" t="s">
        <v>36</v>
      </c>
      <c r="P695" s="13" t="s">
        <v>44</v>
      </c>
      <c r="Q695" s="13" t="s">
        <v>56</v>
      </c>
      <c r="R695" s="13" t="s">
        <v>45</v>
      </c>
      <c r="S695" s="13" t="s">
        <v>39</v>
      </c>
      <c r="T695" s="15">
        <v>1</v>
      </c>
      <c r="U695" s="228" t="s">
        <v>3784</v>
      </c>
      <c r="V695" s="13" t="s">
        <v>6624</v>
      </c>
      <c r="W695" s="16" t="s">
        <v>6625</v>
      </c>
      <c r="X695" s="17">
        <v>862.07</v>
      </c>
      <c r="Y695" s="18">
        <v>862.07</v>
      </c>
      <c r="Z695" s="18">
        <v>0</v>
      </c>
      <c r="AA695" s="18">
        <v>0</v>
      </c>
      <c r="AB695" s="18">
        <v>0</v>
      </c>
      <c r="AC695" s="18">
        <v>137.93</v>
      </c>
      <c r="AD695" s="18">
        <v>0</v>
      </c>
      <c r="AE695" s="18">
        <v>0</v>
      </c>
      <c r="AF695" s="18">
        <v>0</v>
      </c>
      <c r="AG695" s="18">
        <v>0</v>
      </c>
      <c r="AH695" s="18">
        <v>0</v>
      </c>
      <c r="AI695" s="18">
        <v>1000</v>
      </c>
    </row>
    <row r="696" spans="1:35" x14ac:dyDescent="0.2">
      <c r="A696" s="13" t="s">
        <v>6338</v>
      </c>
      <c r="B696" s="13" t="s">
        <v>108</v>
      </c>
      <c r="C696" s="14" t="s">
        <v>43</v>
      </c>
      <c r="D696" s="13" t="s">
        <v>211</v>
      </c>
      <c r="E696" s="13" t="s">
        <v>6339</v>
      </c>
      <c r="F696" s="13" t="s">
        <v>6340</v>
      </c>
      <c r="G696" s="13" t="s">
        <v>6341</v>
      </c>
      <c r="H696" s="13" t="s">
        <v>6342</v>
      </c>
      <c r="I696" s="13" t="str">
        <f t="shared" si="65"/>
        <v>12-2024</v>
      </c>
      <c r="J696" s="13" t="str">
        <f t="shared" si="66"/>
        <v>2024</v>
      </c>
      <c r="K696" s="227" t="s">
        <v>2474</v>
      </c>
      <c r="L696" s="13" t="s">
        <v>216</v>
      </c>
      <c r="M696" s="13" t="s">
        <v>217</v>
      </c>
      <c r="N696" s="13" t="s">
        <v>35</v>
      </c>
      <c r="O696" s="13" t="s">
        <v>36</v>
      </c>
      <c r="P696" s="13" t="s">
        <v>44</v>
      </c>
      <c r="Q696" s="13" t="s">
        <v>56</v>
      </c>
      <c r="R696" s="13" t="s">
        <v>45</v>
      </c>
      <c r="S696" s="13" t="s">
        <v>39</v>
      </c>
      <c r="T696" s="15">
        <v>1</v>
      </c>
      <c r="U696" s="228" t="s">
        <v>3785</v>
      </c>
      <c r="V696" s="13" t="s">
        <v>64</v>
      </c>
      <c r="W696" s="16" t="s">
        <v>2957</v>
      </c>
      <c r="X696" s="17">
        <v>234.48</v>
      </c>
      <c r="Y696" s="18">
        <v>234.48</v>
      </c>
      <c r="Z696" s="18">
        <v>0</v>
      </c>
      <c r="AA696" s="18">
        <v>0</v>
      </c>
      <c r="AB696" s="18">
        <v>0</v>
      </c>
      <c r="AC696" s="18">
        <v>37.520000000000003</v>
      </c>
      <c r="AD696" s="18">
        <v>0</v>
      </c>
      <c r="AE696" s="18">
        <v>0</v>
      </c>
      <c r="AF696" s="18">
        <v>0</v>
      </c>
      <c r="AG696" s="18">
        <v>0</v>
      </c>
      <c r="AH696" s="18">
        <v>0</v>
      </c>
      <c r="AI696" s="18">
        <v>272</v>
      </c>
    </row>
    <row r="697" spans="1:35" x14ac:dyDescent="0.2">
      <c r="A697" s="13" t="s">
        <v>6343</v>
      </c>
      <c r="B697" s="13" t="s">
        <v>108</v>
      </c>
      <c r="C697" s="14" t="s">
        <v>43</v>
      </c>
      <c r="D697" s="13" t="s">
        <v>211</v>
      </c>
      <c r="E697" s="13" t="s">
        <v>6344</v>
      </c>
      <c r="F697" s="13" t="s">
        <v>6345</v>
      </c>
      <c r="G697" s="13" t="s">
        <v>6346</v>
      </c>
      <c r="H697" s="13" t="s">
        <v>6347</v>
      </c>
      <c r="I697" s="13" t="str">
        <f t="shared" si="65"/>
        <v>12-2024</v>
      </c>
      <c r="J697" s="13" t="str">
        <f t="shared" si="66"/>
        <v>2024</v>
      </c>
      <c r="K697" s="227" t="s">
        <v>2474</v>
      </c>
      <c r="L697" s="13" t="s">
        <v>216</v>
      </c>
      <c r="M697" s="13" t="s">
        <v>217</v>
      </c>
      <c r="N697" s="13" t="s">
        <v>35</v>
      </c>
      <c r="O697" s="13" t="s">
        <v>36</v>
      </c>
      <c r="P697" s="13" t="s">
        <v>44</v>
      </c>
      <c r="Q697" s="13" t="s">
        <v>56</v>
      </c>
      <c r="R697" s="13" t="s">
        <v>45</v>
      </c>
      <c r="S697" s="13" t="s">
        <v>39</v>
      </c>
      <c r="T697" s="15">
        <v>1</v>
      </c>
      <c r="U697" s="228" t="s">
        <v>3785</v>
      </c>
      <c r="V697" s="13" t="s">
        <v>64</v>
      </c>
      <c r="W697" s="16" t="s">
        <v>3633</v>
      </c>
      <c r="X697" s="17">
        <v>175.86</v>
      </c>
      <c r="Y697" s="18">
        <v>175.86</v>
      </c>
      <c r="Z697" s="18">
        <v>0</v>
      </c>
      <c r="AA697" s="18">
        <v>0</v>
      </c>
      <c r="AB697" s="18">
        <v>0</v>
      </c>
      <c r="AC697" s="18">
        <v>28.14</v>
      </c>
      <c r="AD697" s="18">
        <v>0</v>
      </c>
      <c r="AE697" s="18">
        <v>0</v>
      </c>
      <c r="AF697" s="18">
        <v>0</v>
      </c>
      <c r="AG697" s="18">
        <v>0</v>
      </c>
      <c r="AH697" s="18">
        <v>0</v>
      </c>
      <c r="AI697" s="18">
        <v>204</v>
      </c>
    </row>
    <row r="698" spans="1:35" x14ac:dyDescent="0.2">
      <c r="A698" s="13" t="s">
        <v>6348</v>
      </c>
      <c r="B698" s="13" t="s">
        <v>108</v>
      </c>
      <c r="C698" s="14" t="s">
        <v>43</v>
      </c>
      <c r="D698" s="13" t="s">
        <v>211</v>
      </c>
      <c r="E698" s="13" t="s">
        <v>6349</v>
      </c>
      <c r="F698" s="13" t="s">
        <v>6350</v>
      </c>
      <c r="G698" s="13" t="s">
        <v>6351</v>
      </c>
      <c r="H698" s="13" t="s">
        <v>6352</v>
      </c>
      <c r="I698" s="13" t="str">
        <f t="shared" si="65"/>
        <v>12-2024</v>
      </c>
      <c r="J698" s="13" t="str">
        <f t="shared" si="66"/>
        <v>2024</v>
      </c>
      <c r="K698" s="227" t="s">
        <v>2474</v>
      </c>
      <c r="L698" s="13" t="s">
        <v>216</v>
      </c>
      <c r="M698" s="13" t="s">
        <v>217</v>
      </c>
      <c r="N698" s="13" t="s">
        <v>35</v>
      </c>
      <c r="O698" s="13" t="s">
        <v>36</v>
      </c>
      <c r="P698" s="13" t="s">
        <v>44</v>
      </c>
      <c r="Q698" s="13" t="s">
        <v>56</v>
      </c>
      <c r="R698" s="13" t="s">
        <v>45</v>
      </c>
      <c r="S698" s="13" t="s">
        <v>39</v>
      </c>
      <c r="T698" s="15">
        <v>1</v>
      </c>
      <c r="U698" s="228" t="s">
        <v>3785</v>
      </c>
      <c r="V698" s="13" t="s">
        <v>64</v>
      </c>
      <c r="W698" s="16" t="s">
        <v>3633</v>
      </c>
      <c r="X698" s="17">
        <v>175.86</v>
      </c>
      <c r="Y698" s="18">
        <v>175.86</v>
      </c>
      <c r="Z698" s="18">
        <v>0</v>
      </c>
      <c r="AA698" s="18">
        <v>0</v>
      </c>
      <c r="AB698" s="18">
        <v>0</v>
      </c>
      <c r="AC698" s="18">
        <v>28.14</v>
      </c>
      <c r="AD698" s="18">
        <v>0</v>
      </c>
      <c r="AE698" s="18">
        <v>0</v>
      </c>
      <c r="AF698" s="18">
        <v>0</v>
      </c>
      <c r="AG698" s="18">
        <v>0</v>
      </c>
      <c r="AH698" s="18">
        <v>0</v>
      </c>
      <c r="AI698" s="18">
        <v>204</v>
      </c>
    </row>
    <row r="699" spans="1:35" x14ac:dyDescent="0.2">
      <c r="A699" s="13" t="s">
        <v>6353</v>
      </c>
      <c r="B699" s="13" t="s">
        <v>108</v>
      </c>
      <c r="C699" s="14" t="s">
        <v>43</v>
      </c>
      <c r="D699" s="13" t="s">
        <v>211</v>
      </c>
      <c r="E699" s="13" t="s">
        <v>6354</v>
      </c>
      <c r="F699" s="13" t="s">
        <v>6355</v>
      </c>
      <c r="G699" s="13" t="s">
        <v>6356</v>
      </c>
      <c r="H699" s="13" t="s">
        <v>6357</v>
      </c>
      <c r="I699" s="13" t="str">
        <f t="shared" si="65"/>
        <v>12-2024</v>
      </c>
      <c r="J699" s="13" t="str">
        <f t="shared" si="66"/>
        <v>2024</v>
      </c>
      <c r="K699" s="227" t="s">
        <v>2474</v>
      </c>
      <c r="L699" s="13" t="s">
        <v>216</v>
      </c>
      <c r="M699" s="13" t="s">
        <v>217</v>
      </c>
      <c r="N699" s="13" t="s">
        <v>35</v>
      </c>
      <c r="O699" s="13" t="s">
        <v>36</v>
      </c>
      <c r="P699" s="13" t="s">
        <v>44</v>
      </c>
      <c r="Q699" s="13" t="s">
        <v>56</v>
      </c>
      <c r="R699" s="13" t="s">
        <v>45</v>
      </c>
      <c r="S699" s="13" t="s">
        <v>39</v>
      </c>
      <c r="T699" s="15">
        <v>1</v>
      </c>
      <c r="U699" s="228" t="s">
        <v>3785</v>
      </c>
      <c r="V699" s="13" t="s">
        <v>64</v>
      </c>
      <c r="W699" s="16" t="s">
        <v>6626</v>
      </c>
      <c r="X699" s="17">
        <v>468.97</v>
      </c>
      <c r="Y699" s="18">
        <v>468.97</v>
      </c>
      <c r="Z699" s="18">
        <v>0</v>
      </c>
      <c r="AA699" s="18">
        <v>0</v>
      </c>
      <c r="AB699" s="18">
        <v>0</v>
      </c>
      <c r="AC699" s="18">
        <v>75.03</v>
      </c>
      <c r="AD699" s="18">
        <v>0</v>
      </c>
      <c r="AE699" s="18">
        <v>0</v>
      </c>
      <c r="AF699" s="18">
        <v>0</v>
      </c>
      <c r="AG699" s="18">
        <v>0</v>
      </c>
      <c r="AH699" s="18">
        <v>0</v>
      </c>
      <c r="AI699" s="18">
        <v>544</v>
      </c>
    </row>
    <row r="700" spans="1:35" x14ac:dyDescent="0.2">
      <c r="A700" s="13" t="s">
        <v>6363</v>
      </c>
      <c r="B700" s="13" t="s">
        <v>108</v>
      </c>
      <c r="C700" s="14" t="s">
        <v>43</v>
      </c>
      <c r="D700" s="13" t="s">
        <v>6364</v>
      </c>
      <c r="E700" s="13" t="s">
        <v>6365</v>
      </c>
      <c r="F700" s="13" t="s">
        <v>6366</v>
      </c>
      <c r="G700" s="13" t="s">
        <v>6367</v>
      </c>
      <c r="H700" s="13" t="s">
        <v>6368</v>
      </c>
      <c r="I700" s="13" t="str">
        <f t="shared" si="65"/>
        <v>12-2024</v>
      </c>
      <c r="J700" s="13" t="str">
        <f t="shared" si="66"/>
        <v>2024</v>
      </c>
      <c r="K700" s="227" t="s">
        <v>2475</v>
      </c>
      <c r="L700" s="13" t="s">
        <v>6569</v>
      </c>
      <c r="M700" s="13" t="s">
        <v>6570</v>
      </c>
      <c r="N700" s="13" t="s">
        <v>35</v>
      </c>
      <c r="O700" s="13" t="s">
        <v>36</v>
      </c>
      <c r="P700" s="13" t="s">
        <v>44</v>
      </c>
      <c r="Q700" s="13" t="s">
        <v>58</v>
      </c>
      <c r="R700" s="13" t="s">
        <v>45</v>
      </c>
      <c r="S700" s="13" t="s">
        <v>39</v>
      </c>
      <c r="T700" s="15">
        <v>1</v>
      </c>
      <c r="U700" s="228" t="s">
        <v>3784</v>
      </c>
      <c r="V700" s="13" t="s">
        <v>6628</v>
      </c>
      <c r="W700" s="16" t="s">
        <v>6629</v>
      </c>
      <c r="X700" s="17">
        <v>432.64</v>
      </c>
      <c r="Y700" s="18">
        <v>421</v>
      </c>
      <c r="Z700" s="18">
        <v>0</v>
      </c>
      <c r="AA700" s="18">
        <v>0</v>
      </c>
      <c r="AB700" s="18">
        <v>0</v>
      </c>
      <c r="AC700" s="18">
        <v>67.36</v>
      </c>
      <c r="AD700" s="74">
        <v>11.64</v>
      </c>
      <c r="AE700" s="18">
        <v>0</v>
      </c>
      <c r="AF700" s="18">
        <v>0</v>
      </c>
      <c r="AG700" s="18">
        <v>0</v>
      </c>
      <c r="AH700" s="18">
        <v>0</v>
      </c>
      <c r="AI700" s="18">
        <v>500</v>
      </c>
    </row>
    <row r="701" spans="1:35" x14ac:dyDescent="0.2">
      <c r="A701" s="13" t="s">
        <v>6369</v>
      </c>
      <c r="B701" s="13" t="s">
        <v>108</v>
      </c>
      <c r="C701" s="14" t="s">
        <v>43</v>
      </c>
      <c r="D701" s="13" t="s">
        <v>2005</v>
      </c>
      <c r="E701" s="13" t="s">
        <v>6370</v>
      </c>
      <c r="F701" s="13" t="s">
        <v>6371</v>
      </c>
      <c r="G701" s="13" t="s">
        <v>6372</v>
      </c>
      <c r="H701" s="13" t="s">
        <v>6373</v>
      </c>
      <c r="I701" s="13" t="str">
        <f t="shared" si="65"/>
        <v>12-2024</v>
      </c>
      <c r="J701" s="13" t="str">
        <f t="shared" si="66"/>
        <v>2024</v>
      </c>
      <c r="K701" s="227" t="s">
        <v>2475</v>
      </c>
      <c r="L701" s="13" t="s">
        <v>6571</v>
      </c>
      <c r="M701" s="13" t="s">
        <v>6572</v>
      </c>
      <c r="N701" s="13" t="s">
        <v>35</v>
      </c>
      <c r="O701" s="13" t="s">
        <v>36</v>
      </c>
      <c r="P701" s="13" t="s">
        <v>44</v>
      </c>
      <c r="Q701" s="13" t="s">
        <v>58</v>
      </c>
      <c r="R701" s="13" t="s">
        <v>45</v>
      </c>
      <c r="S701" s="13" t="s">
        <v>39</v>
      </c>
      <c r="T701" s="15">
        <v>1</v>
      </c>
      <c r="U701" s="228" t="s">
        <v>3784</v>
      </c>
      <c r="V701" s="13" t="s">
        <v>6630</v>
      </c>
      <c r="W701" s="16" t="s">
        <v>6631</v>
      </c>
      <c r="X701" s="17">
        <v>196.64</v>
      </c>
      <c r="Y701" s="18">
        <v>191.5</v>
      </c>
      <c r="Z701" s="18">
        <v>0</v>
      </c>
      <c r="AA701" s="18">
        <v>0</v>
      </c>
      <c r="AB701" s="18">
        <v>0</v>
      </c>
      <c r="AC701" s="18">
        <v>30.64</v>
      </c>
      <c r="AD701" s="74">
        <v>5.14</v>
      </c>
      <c r="AE701" s="18">
        <v>0</v>
      </c>
      <c r="AF701" s="18">
        <v>0</v>
      </c>
      <c r="AG701" s="18">
        <v>0</v>
      </c>
      <c r="AH701" s="18">
        <v>0</v>
      </c>
      <c r="AI701" s="18">
        <v>227.27999999999997</v>
      </c>
    </row>
    <row r="702" spans="1:35" x14ac:dyDescent="0.2">
      <c r="A702" s="13" t="s">
        <v>6374</v>
      </c>
      <c r="B702" s="13" t="s">
        <v>108</v>
      </c>
      <c r="C702" s="14" t="s">
        <v>43</v>
      </c>
      <c r="D702" s="13" t="s">
        <v>1355</v>
      </c>
      <c r="E702" s="13" t="s">
        <v>6375</v>
      </c>
      <c r="F702" s="13" t="s">
        <v>6376</v>
      </c>
      <c r="G702" s="13" t="s">
        <v>6377</v>
      </c>
      <c r="H702" s="13" t="s">
        <v>6378</v>
      </c>
      <c r="I702" s="13" t="str">
        <f t="shared" si="65"/>
        <v>12-2024</v>
      </c>
      <c r="J702" s="13" t="str">
        <f t="shared" si="66"/>
        <v>2024</v>
      </c>
      <c r="K702" s="227" t="s">
        <v>2475</v>
      </c>
      <c r="L702" s="13" t="s">
        <v>1360</v>
      </c>
      <c r="M702" s="13" t="s">
        <v>1361</v>
      </c>
      <c r="N702" s="13" t="s">
        <v>35</v>
      </c>
      <c r="O702" s="13" t="s">
        <v>36</v>
      </c>
      <c r="P702" s="13" t="s">
        <v>44</v>
      </c>
      <c r="Q702" s="13" t="s">
        <v>58</v>
      </c>
      <c r="R702" s="13" t="s">
        <v>45</v>
      </c>
      <c r="S702" s="13" t="s">
        <v>39</v>
      </c>
      <c r="T702" s="15">
        <v>1</v>
      </c>
      <c r="U702" s="228" t="s">
        <v>3784</v>
      </c>
      <c r="V702" s="13" t="s">
        <v>6632</v>
      </c>
      <c r="W702" s="16" t="s">
        <v>6633</v>
      </c>
      <c r="X702" s="17">
        <v>141.38</v>
      </c>
      <c r="Y702" s="18">
        <v>141.38</v>
      </c>
      <c r="Z702" s="18">
        <v>0</v>
      </c>
      <c r="AA702" s="18">
        <v>0</v>
      </c>
      <c r="AB702" s="18">
        <v>0</v>
      </c>
      <c r="AC702" s="18">
        <v>22.62</v>
      </c>
      <c r="AD702" s="18">
        <v>0</v>
      </c>
      <c r="AE702" s="18">
        <v>0</v>
      </c>
      <c r="AF702" s="18">
        <v>0</v>
      </c>
      <c r="AG702" s="18">
        <v>0</v>
      </c>
      <c r="AH702" s="18">
        <v>0</v>
      </c>
      <c r="AI702" s="18">
        <v>164</v>
      </c>
    </row>
    <row r="703" spans="1:35" x14ac:dyDescent="0.2">
      <c r="A703" s="13" t="s">
        <v>6379</v>
      </c>
      <c r="B703" s="13" t="s">
        <v>108</v>
      </c>
      <c r="C703" s="14" t="s">
        <v>43</v>
      </c>
      <c r="D703" s="13" t="s">
        <v>3405</v>
      </c>
      <c r="E703" s="13" t="s">
        <v>66</v>
      </c>
      <c r="F703" s="13" t="s">
        <v>6380</v>
      </c>
      <c r="G703" s="13" t="s">
        <v>6381</v>
      </c>
      <c r="H703" s="13" t="s">
        <v>6382</v>
      </c>
      <c r="I703" s="13" t="str">
        <f t="shared" si="65"/>
        <v>12-2024</v>
      </c>
      <c r="J703" s="13" t="str">
        <f t="shared" si="66"/>
        <v>2024</v>
      </c>
      <c r="K703" s="227" t="s">
        <v>2475</v>
      </c>
      <c r="L703" s="13" t="s">
        <v>3182</v>
      </c>
      <c r="M703" s="13" t="s">
        <v>3183</v>
      </c>
      <c r="N703" s="13" t="s">
        <v>35</v>
      </c>
      <c r="O703" s="13" t="s">
        <v>36</v>
      </c>
      <c r="P703" s="13" t="s">
        <v>44</v>
      </c>
      <c r="Q703" s="13" t="s">
        <v>37</v>
      </c>
      <c r="R703" s="13" t="s">
        <v>45</v>
      </c>
      <c r="S703" s="13" t="s">
        <v>39</v>
      </c>
      <c r="T703" s="15">
        <v>1</v>
      </c>
      <c r="U703" s="228" t="s">
        <v>3785</v>
      </c>
      <c r="V703" s="13" t="s">
        <v>6634</v>
      </c>
      <c r="W703" s="16" t="s">
        <v>50</v>
      </c>
      <c r="X703" s="17">
        <v>15000</v>
      </c>
      <c r="Y703" s="18">
        <v>15000</v>
      </c>
      <c r="Z703" s="18">
        <v>0</v>
      </c>
      <c r="AA703" s="18">
        <v>0</v>
      </c>
      <c r="AB703" s="18">
        <v>0</v>
      </c>
      <c r="AC703" s="18">
        <v>2400</v>
      </c>
      <c r="AD703" s="18">
        <v>0</v>
      </c>
      <c r="AE703" s="18">
        <v>0</v>
      </c>
      <c r="AF703" s="18">
        <v>0</v>
      </c>
      <c r="AG703" s="18">
        <v>0</v>
      </c>
      <c r="AH703" s="18">
        <v>0</v>
      </c>
      <c r="AI703" s="18">
        <v>17400</v>
      </c>
    </row>
    <row r="704" spans="1:35" x14ac:dyDescent="0.2">
      <c r="A704" s="13" t="s">
        <v>6383</v>
      </c>
      <c r="B704" s="13" t="s">
        <v>108</v>
      </c>
      <c r="C704" s="14" t="s">
        <v>43</v>
      </c>
      <c r="D704" s="13" t="s">
        <v>6384</v>
      </c>
      <c r="E704" s="13" t="s">
        <v>6385</v>
      </c>
      <c r="F704" s="13" t="s">
        <v>6386</v>
      </c>
      <c r="G704" s="13" t="s">
        <v>6387</v>
      </c>
      <c r="H704" s="13" t="s">
        <v>6388</v>
      </c>
      <c r="I704" s="13" t="str">
        <f t="shared" si="65"/>
        <v>12-2024</v>
      </c>
      <c r="J704" s="13" t="str">
        <f t="shared" si="66"/>
        <v>2024</v>
      </c>
      <c r="K704" s="227" t="s">
        <v>2474</v>
      </c>
      <c r="L704" s="13" t="s">
        <v>6573</v>
      </c>
      <c r="M704" s="13" t="s">
        <v>6574</v>
      </c>
      <c r="N704" s="13" t="s">
        <v>35</v>
      </c>
      <c r="O704" s="13" t="s">
        <v>36</v>
      </c>
      <c r="P704" s="13" t="s">
        <v>44</v>
      </c>
      <c r="Q704" s="13" t="s">
        <v>56</v>
      </c>
      <c r="R704" s="13" t="s">
        <v>45</v>
      </c>
      <c r="S704" s="13" t="s">
        <v>39</v>
      </c>
      <c r="T704" s="15">
        <v>1</v>
      </c>
      <c r="U704" s="228" t="s">
        <v>3785</v>
      </c>
      <c r="V704" s="13" t="s">
        <v>4169</v>
      </c>
      <c r="W704" s="16" t="s">
        <v>6635</v>
      </c>
      <c r="X704" s="17">
        <v>143.78</v>
      </c>
      <c r="Y704" s="18">
        <v>143.78</v>
      </c>
      <c r="Z704" s="18">
        <v>0</v>
      </c>
      <c r="AA704" s="18">
        <v>0</v>
      </c>
      <c r="AB704" s="18">
        <v>0</v>
      </c>
      <c r="AC704" s="18">
        <v>23</v>
      </c>
      <c r="AD704" s="18">
        <v>0</v>
      </c>
      <c r="AE704" s="18">
        <v>0</v>
      </c>
      <c r="AF704" s="18">
        <v>0</v>
      </c>
      <c r="AG704" s="18">
        <v>0</v>
      </c>
      <c r="AH704" s="18">
        <v>0</v>
      </c>
      <c r="AI704" s="18">
        <v>166.78</v>
      </c>
    </row>
    <row r="705" spans="1:35" x14ac:dyDescent="0.2">
      <c r="A705" s="13" t="s">
        <v>6389</v>
      </c>
      <c r="B705" s="13" t="s">
        <v>108</v>
      </c>
      <c r="C705" s="14" t="s">
        <v>43</v>
      </c>
      <c r="D705" s="13" t="s">
        <v>266</v>
      </c>
      <c r="E705" s="13" t="s">
        <v>6390</v>
      </c>
      <c r="F705" s="13" t="s">
        <v>6391</v>
      </c>
      <c r="G705" s="13" t="s">
        <v>6392</v>
      </c>
      <c r="H705" s="13" t="s">
        <v>6393</v>
      </c>
      <c r="I705" s="13" t="str">
        <f t="shared" si="65"/>
        <v>12-2024</v>
      </c>
      <c r="J705" s="13" t="str">
        <f t="shared" si="66"/>
        <v>2024</v>
      </c>
      <c r="K705" s="227" t="s">
        <v>2474</v>
      </c>
      <c r="L705" s="13" t="s">
        <v>63</v>
      </c>
      <c r="M705" s="13" t="s">
        <v>115</v>
      </c>
      <c r="N705" s="13" t="s">
        <v>35</v>
      </c>
      <c r="O705" s="13" t="s">
        <v>36</v>
      </c>
      <c r="P705" s="13" t="s">
        <v>44</v>
      </c>
      <c r="Q705" s="13" t="s">
        <v>56</v>
      </c>
      <c r="R705" s="13" t="s">
        <v>45</v>
      </c>
      <c r="S705" s="13" t="s">
        <v>39</v>
      </c>
      <c r="T705" s="15">
        <v>1</v>
      </c>
      <c r="U705" s="228" t="s">
        <v>3785</v>
      </c>
      <c r="V705" s="13" t="s">
        <v>6636</v>
      </c>
      <c r="W705" s="16" t="s">
        <v>6637</v>
      </c>
      <c r="X705" s="17">
        <v>1018.34</v>
      </c>
      <c r="Y705" s="18">
        <v>85.34</v>
      </c>
      <c r="Z705" s="18">
        <v>0</v>
      </c>
      <c r="AA705" s="18">
        <v>0</v>
      </c>
      <c r="AB705" s="74">
        <v>933</v>
      </c>
      <c r="AC705" s="18">
        <v>13.66</v>
      </c>
      <c r="AD705" s="18">
        <v>0</v>
      </c>
      <c r="AE705" s="18">
        <v>0</v>
      </c>
      <c r="AF705" s="18">
        <v>0</v>
      </c>
      <c r="AG705" s="18">
        <v>0</v>
      </c>
      <c r="AH705" s="18">
        <v>0</v>
      </c>
      <c r="AI705" s="18">
        <v>1032</v>
      </c>
    </row>
    <row r="706" spans="1:35" x14ac:dyDescent="0.2">
      <c r="A706" s="13" t="s">
        <v>6394</v>
      </c>
      <c r="B706" s="13" t="s">
        <v>108</v>
      </c>
      <c r="C706" s="14" t="s">
        <v>43</v>
      </c>
      <c r="D706" s="13" t="s">
        <v>3478</v>
      </c>
      <c r="E706" s="13" t="s">
        <v>6395</v>
      </c>
      <c r="F706" s="13" t="s">
        <v>6396</v>
      </c>
      <c r="G706" s="13" t="s">
        <v>6397</v>
      </c>
      <c r="H706" s="13" t="s">
        <v>6398</v>
      </c>
      <c r="I706" s="13" t="str">
        <f t="shared" si="65"/>
        <v>12-2024</v>
      </c>
      <c r="J706" s="13" t="str">
        <f t="shared" si="66"/>
        <v>2024</v>
      </c>
      <c r="K706" s="227" t="s">
        <v>2474</v>
      </c>
      <c r="L706" s="13" t="s">
        <v>63</v>
      </c>
      <c r="M706" s="13" t="s">
        <v>115</v>
      </c>
      <c r="N706" s="13" t="s">
        <v>35</v>
      </c>
      <c r="O706" s="13" t="s">
        <v>36</v>
      </c>
      <c r="P706" s="13" t="s">
        <v>44</v>
      </c>
      <c r="Q706" s="13" t="s">
        <v>56</v>
      </c>
      <c r="R706" s="13" t="s">
        <v>45</v>
      </c>
      <c r="S706" s="13" t="s">
        <v>39</v>
      </c>
      <c r="T706" s="15">
        <v>1</v>
      </c>
      <c r="U706" s="228" t="s">
        <v>3785</v>
      </c>
      <c r="V706" s="13" t="s">
        <v>6638</v>
      </c>
      <c r="W706" s="16" t="s">
        <v>6639</v>
      </c>
      <c r="X706" s="17">
        <v>726.02</v>
      </c>
      <c r="Y706" s="18">
        <v>532.91999999999996</v>
      </c>
      <c r="Z706" s="18">
        <v>0</v>
      </c>
      <c r="AA706" s="18">
        <v>0</v>
      </c>
      <c r="AB706" s="18">
        <v>0</v>
      </c>
      <c r="AC706" s="18">
        <v>85.27</v>
      </c>
      <c r="AD706" s="18">
        <v>0</v>
      </c>
      <c r="AE706" s="18">
        <v>0</v>
      </c>
      <c r="AF706" s="18">
        <v>0</v>
      </c>
      <c r="AG706" s="18">
        <v>0</v>
      </c>
      <c r="AH706" s="18">
        <v>0</v>
      </c>
      <c r="AI706" s="18">
        <v>618.18999999999994</v>
      </c>
    </row>
    <row r="707" spans="1:35" x14ac:dyDescent="0.2">
      <c r="A707" s="13" t="s">
        <v>6399</v>
      </c>
      <c r="B707" s="13" t="s">
        <v>108</v>
      </c>
      <c r="C707" s="14" t="s">
        <v>43</v>
      </c>
      <c r="D707" s="13" t="s">
        <v>3478</v>
      </c>
      <c r="E707" s="13" t="s">
        <v>6400</v>
      </c>
      <c r="F707" s="13" t="s">
        <v>6401</v>
      </c>
      <c r="G707" s="13" t="s">
        <v>6402</v>
      </c>
      <c r="H707" s="13" t="s">
        <v>6403</v>
      </c>
      <c r="I707" s="13" t="str">
        <f t="shared" si="65"/>
        <v>12-2024</v>
      </c>
      <c r="J707" s="13" t="str">
        <f t="shared" si="66"/>
        <v>2024</v>
      </c>
      <c r="K707" s="227" t="s">
        <v>2474</v>
      </c>
      <c r="L707" s="13" t="s">
        <v>63</v>
      </c>
      <c r="M707" s="13" t="s">
        <v>115</v>
      </c>
      <c r="N707" s="13" t="s">
        <v>35</v>
      </c>
      <c r="O707" s="13" t="s">
        <v>36</v>
      </c>
      <c r="P707" s="13" t="s">
        <v>44</v>
      </c>
      <c r="Q707" s="13" t="s">
        <v>56</v>
      </c>
      <c r="R707" s="13" t="s">
        <v>45</v>
      </c>
      <c r="S707" s="13" t="s">
        <v>39</v>
      </c>
      <c r="T707" s="15">
        <v>1</v>
      </c>
      <c r="U707" s="228" t="s">
        <v>3785</v>
      </c>
      <c r="V707" s="13" t="s">
        <v>6640</v>
      </c>
      <c r="W707" s="16" t="s">
        <v>6641</v>
      </c>
      <c r="X707" s="17">
        <v>588.42999999999995</v>
      </c>
      <c r="Y707" s="18">
        <v>385.35</v>
      </c>
      <c r="Z707" s="18">
        <v>0</v>
      </c>
      <c r="AA707" s="18">
        <v>0</v>
      </c>
      <c r="AB707" s="18">
        <v>0</v>
      </c>
      <c r="AC707" s="18">
        <v>61.65</v>
      </c>
      <c r="AD707" s="18">
        <v>0</v>
      </c>
      <c r="AE707" s="18">
        <v>0</v>
      </c>
      <c r="AF707" s="18">
        <v>0</v>
      </c>
      <c r="AG707" s="18">
        <v>0</v>
      </c>
      <c r="AH707" s="18">
        <v>0</v>
      </c>
      <c r="AI707" s="18">
        <v>446.99999999999989</v>
      </c>
    </row>
    <row r="708" spans="1:35" x14ac:dyDescent="0.2">
      <c r="A708" s="13" t="s">
        <v>6404</v>
      </c>
      <c r="B708" s="13" t="s">
        <v>108</v>
      </c>
      <c r="C708" s="14" t="s">
        <v>43</v>
      </c>
      <c r="D708" s="13" t="s">
        <v>6405</v>
      </c>
      <c r="E708" s="13" t="s">
        <v>6406</v>
      </c>
      <c r="F708" s="13" t="s">
        <v>6407</v>
      </c>
      <c r="G708" s="13" t="s">
        <v>6408</v>
      </c>
      <c r="H708" s="13" t="s">
        <v>6409</v>
      </c>
      <c r="I708" s="13" t="str">
        <f t="shared" ref="I708:I733" si="67">MID(H708,6,2)&amp;"-"&amp;LEFT(H708,4)</f>
        <v>12-2024</v>
      </c>
      <c r="J708" s="13" t="str">
        <f t="shared" ref="J708:J733" si="68">LEFT(H708,4)</f>
        <v>2024</v>
      </c>
      <c r="K708" s="227" t="s">
        <v>2474</v>
      </c>
      <c r="L708" s="13" t="s">
        <v>69</v>
      </c>
      <c r="M708" s="13" t="s">
        <v>111</v>
      </c>
      <c r="N708" s="13" t="s">
        <v>35</v>
      </c>
      <c r="O708" s="13" t="s">
        <v>36</v>
      </c>
      <c r="P708" s="13" t="s">
        <v>44</v>
      </c>
      <c r="Q708" s="13" t="s">
        <v>56</v>
      </c>
      <c r="R708" s="13" t="s">
        <v>45</v>
      </c>
      <c r="S708" s="13" t="s">
        <v>39</v>
      </c>
      <c r="T708" s="15">
        <v>1</v>
      </c>
      <c r="U708" s="228" t="s">
        <v>3785</v>
      </c>
      <c r="V708" s="13" t="s">
        <v>70</v>
      </c>
      <c r="W708" s="16" t="s">
        <v>6642</v>
      </c>
      <c r="X708" s="17">
        <v>438.79</v>
      </c>
      <c r="Y708" s="18">
        <v>438.79</v>
      </c>
      <c r="Z708" s="18">
        <v>0</v>
      </c>
      <c r="AA708" s="18">
        <v>0</v>
      </c>
      <c r="AB708" s="18">
        <v>0</v>
      </c>
      <c r="AC708" s="18">
        <v>70.209999999999994</v>
      </c>
      <c r="AD708" s="18">
        <v>0</v>
      </c>
      <c r="AE708" s="18">
        <v>0</v>
      </c>
      <c r="AF708" s="18">
        <v>0</v>
      </c>
      <c r="AG708" s="18">
        <v>0</v>
      </c>
      <c r="AH708" s="18">
        <v>0</v>
      </c>
      <c r="AI708" s="18">
        <v>509</v>
      </c>
    </row>
    <row r="709" spans="1:35" x14ac:dyDescent="0.2">
      <c r="A709" s="13" t="s">
        <v>6410</v>
      </c>
      <c r="B709" s="13" t="s">
        <v>108</v>
      </c>
      <c r="C709" s="14" t="s">
        <v>43</v>
      </c>
      <c r="D709" s="13" t="s">
        <v>2005</v>
      </c>
      <c r="E709" s="13" t="s">
        <v>6411</v>
      </c>
      <c r="F709" s="13" t="s">
        <v>6412</v>
      </c>
      <c r="G709" s="13" t="s">
        <v>6413</v>
      </c>
      <c r="H709" s="13" t="s">
        <v>6414</v>
      </c>
      <c r="I709" s="13" t="str">
        <f t="shared" si="67"/>
        <v>12-2024</v>
      </c>
      <c r="J709" s="13" t="str">
        <f t="shared" si="68"/>
        <v>2024</v>
      </c>
      <c r="K709" s="227" t="s">
        <v>2475</v>
      </c>
      <c r="L709" s="13" t="s">
        <v>2010</v>
      </c>
      <c r="M709" s="13" t="s">
        <v>2011</v>
      </c>
      <c r="N709" s="13" t="s">
        <v>35</v>
      </c>
      <c r="O709" s="13" t="s">
        <v>36</v>
      </c>
      <c r="P709" s="13" t="s">
        <v>44</v>
      </c>
      <c r="Q709" s="13" t="s">
        <v>58</v>
      </c>
      <c r="R709" s="13" t="s">
        <v>45</v>
      </c>
      <c r="S709" s="13" t="s">
        <v>39</v>
      </c>
      <c r="T709" s="15">
        <v>1</v>
      </c>
      <c r="U709" s="228" t="s">
        <v>3784</v>
      </c>
      <c r="V709" s="13" t="s">
        <v>2012</v>
      </c>
      <c r="W709" s="16" t="s">
        <v>3721</v>
      </c>
      <c r="X709" s="17">
        <v>259.57</v>
      </c>
      <c r="Y709" s="18">
        <v>252.69</v>
      </c>
      <c r="Z709" s="18">
        <v>0</v>
      </c>
      <c r="AA709" s="18">
        <v>0</v>
      </c>
      <c r="AB709" s="18">
        <v>0</v>
      </c>
      <c r="AC709" s="18">
        <v>40.43</v>
      </c>
      <c r="AD709" s="74">
        <v>6.88</v>
      </c>
      <c r="AE709" s="18">
        <v>0</v>
      </c>
      <c r="AF709" s="18">
        <v>0</v>
      </c>
      <c r="AG709" s="18">
        <v>0</v>
      </c>
      <c r="AH709" s="18">
        <v>0</v>
      </c>
      <c r="AI709" s="18">
        <v>300</v>
      </c>
    </row>
    <row r="710" spans="1:35" x14ac:dyDescent="0.2">
      <c r="A710" s="13" t="s">
        <v>6415</v>
      </c>
      <c r="B710" s="13" t="s">
        <v>108</v>
      </c>
      <c r="C710" s="14" t="s">
        <v>43</v>
      </c>
      <c r="D710" s="13" t="s">
        <v>138</v>
      </c>
      <c r="E710" s="13" t="s">
        <v>6416</v>
      </c>
      <c r="F710" s="13" t="s">
        <v>6417</v>
      </c>
      <c r="G710" s="13" t="s">
        <v>6418</v>
      </c>
      <c r="H710" s="13" t="s">
        <v>6419</v>
      </c>
      <c r="I710" s="13" t="str">
        <f t="shared" si="67"/>
        <v>12-2024</v>
      </c>
      <c r="J710" s="13" t="str">
        <f t="shared" si="68"/>
        <v>2024</v>
      </c>
      <c r="K710" s="227" t="s">
        <v>2475</v>
      </c>
      <c r="L710" s="13" t="s">
        <v>4774</v>
      </c>
      <c r="M710" s="13" t="s">
        <v>4775</v>
      </c>
      <c r="N710" s="13" t="s">
        <v>35</v>
      </c>
      <c r="O710" s="13" t="s">
        <v>36</v>
      </c>
      <c r="P710" s="13" t="s">
        <v>44</v>
      </c>
      <c r="Q710" s="13" t="s">
        <v>56</v>
      </c>
      <c r="R710" s="13" t="s">
        <v>45</v>
      </c>
      <c r="S710" s="13" t="s">
        <v>39</v>
      </c>
      <c r="T710" s="15">
        <v>1</v>
      </c>
      <c r="U710" s="228" t="s">
        <v>3784</v>
      </c>
      <c r="V710" s="13" t="s">
        <v>6643</v>
      </c>
      <c r="W710" s="16" t="s">
        <v>6644</v>
      </c>
      <c r="X710" s="17">
        <v>591.89</v>
      </c>
      <c r="Y710" s="18">
        <v>591.89</v>
      </c>
      <c r="Z710" s="18">
        <v>0</v>
      </c>
      <c r="AA710" s="18">
        <v>0</v>
      </c>
      <c r="AB710" s="18">
        <v>0</v>
      </c>
      <c r="AC710" s="18">
        <v>94.7</v>
      </c>
      <c r="AD710" s="18">
        <v>0</v>
      </c>
      <c r="AE710" s="18">
        <v>0</v>
      </c>
      <c r="AF710" s="18">
        <v>0</v>
      </c>
      <c r="AG710" s="18">
        <v>0</v>
      </c>
      <c r="AH710" s="18">
        <v>0</v>
      </c>
      <c r="AI710" s="18">
        <v>686.59</v>
      </c>
    </row>
    <row r="711" spans="1:35" x14ac:dyDescent="0.2">
      <c r="A711" s="13" t="s">
        <v>6420</v>
      </c>
      <c r="B711" s="13" t="s">
        <v>108</v>
      </c>
      <c r="C711" s="14" t="s">
        <v>43</v>
      </c>
      <c r="D711" s="13" t="s">
        <v>6421</v>
      </c>
      <c r="E711" s="13" t="s">
        <v>3503</v>
      </c>
      <c r="F711" s="13" t="s">
        <v>6422</v>
      </c>
      <c r="G711" s="13" t="s">
        <v>6423</v>
      </c>
      <c r="H711" s="13" t="s">
        <v>6424</v>
      </c>
      <c r="I711" s="13" t="str">
        <f t="shared" si="67"/>
        <v>12-2024</v>
      </c>
      <c r="J711" s="13" t="str">
        <f t="shared" si="68"/>
        <v>2024</v>
      </c>
      <c r="K711" s="227" t="s">
        <v>2475</v>
      </c>
      <c r="L711" s="13" t="s">
        <v>4774</v>
      </c>
      <c r="M711" s="13" t="s">
        <v>4775</v>
      </c>
      <c r="N711" s="13" t="s">
        <v>35</v>
      </c>
      <c r="O711" s="13" t="s">
        <v>36</v>
      </c>
      <c r="P711" s="13" t="s">
        <v>44</v>
      </c>
      <c r="Q711" s="13" t="s">
        <v>58</v>
      </c>
      <c r="R711" s="13" t="s">
        <v>45</v>
      </c>
      <c r="S711" s="13" t="s">
        <v>39</v>
      </c>
      <c r="T711" s="15">
        <v>1</v>
      </c>
      <c r="U711" s="228" t="s">
        <v>3784</v>
      </c>
      <c r="V711" s="13" t="s">
        <v>6645</v>
      </c>
      <c r="W711" s="16" t="s">
        <v>6646</v>
      </c>
      <c r="X711" s="17">
        <v>151.09</v>
      </c>
      <c r="Y711" s="18">
        <v>151.09</v>
      </c>
      <c r="Z711" s="18">
        <v>0</v>
      </c>
      <c r="AA711" s="18">
        <v>0</v>
      </c>
      <c r="AB711" s="18">
        <v>0</v>
      </c>
      <c r="AC711" s="18">
        <v>24.17</v>
      </c>
      <c r="AD711" s="18">
        <v>0</v>
      </c>
      <c r="AE711" s="18">
        <v>0</v>
      </c>
      <c r="AF711" s="18">
        <v>0</v>
      </c>
      <c r="AG711" s="18">
        <v>0</v>
      </c>
      <c r="AH711" s="18">
        <v>0</v>
      </c>
      <c r="AI711" s="18">
        <v>175.26</v>
      </c>
    </row>
    <row r="712" spans="1:35" x14ac:dyDescent="0.2">
      <c r="A712" s="13" t="s">
        <v>6425</v>
      </c>
      <c r="B712" s="13" t="s">
        <v>108</v>
      </c>
      <c r="C712" s="14" t="s">
        <v>43</v>
      </c>
      <c r="D712" s="13" t="s">
        <v>34</v>
      </c>
      <c r="E712" s="13" t="s">
        <v>34</v>
      </c>
      <c r="F712" s="13" t="s">
        <v>6426</v>
      </c>
      <c r="G712" s="13" t="s">
        <v>6427</v>
      </c>
      <c r="H712" s="13" t="s">
        <v>6428</v>
      </c>
      <c r="I712" s="13" t="str">
        <f t="shared" si="67"/>
        <v>12-2024</v>
      </c>
      <c r="J712" s="13" t="str">
        <f t="shared" si="68"/>
        <v>2024</v>
      </c>
      <c r="K712" s="227" t="s">
        <v>2475</v>
      </c>
      <c r="L712" s="13" t="s">
        <v>1451</v>
      </c>
      <c r="M712" s="13" t="s">
        <v>1452</v>
      </c>
      <c r="N712" s="13" t="s">
        <v>35</v>
      </c>
      <c r="O712" s="13" t="s">
        <v>36</v>
      </c>
      <c r="P712" s="13" t="s">
        <v>44</v>
      </c>
      <c r="Q712" s="13" t="s">
        <v>56</v>
      </c>
      <c r="R712" s="13" t="s">
        <v>45</v>
      </c>
      <c r="S712" s="13" t="s">
        <v>39</v>
      </c>
      <c r="T712" s="15">
        <v>1</v>
      </c>
      <c r="U712" s="228" t="s">
        <v>3784</v>
      </c>
      <c r="V712" s="13" t="s">
        <v>6647</v>
      </c>
      <c r="W712" s="16" t="s">
        <v>6648</v>
      </c>
      <c r="X712" s="17">
        <v>1750</v>
      </c>
      <c r="Y712" s="18">
        <v>1750</v>
      </c>
      <c r="Z712" s="18">
        <v>0</v>
      </c>
      <c r="AA712" s="18">
        <v>0</v>
      </c>
      <c r="AB712" s="18">
        <v>0</v>
      </c>
      <c r="AC712" s="18">
        <v>280.01</v>
      </c>
      <c r="AD712" s="18">
        <v>0</v>
      </c>
      <c r="AE712" s="18">
        <v>0</v>
      </c>
      <c r="AF712" s="18">
        <v>0</v>
      </c>
      <c r="AG712" s="18">
        <v>0</v>
      </c>
      <c r="AH712" s="18">
        <v>0</v>
      </c>
      <c r="AI712" s="18">
        <v>2030.01</v>
      </c>
    </row>
    <row r="713" spans="1:35" x14ac:dyDescent="0.2">
      <c r="A713" s="13" t="s">
        <v>6429</v>
      </c>
      <c r="B713" s="13" t="s">
        <v>108</v>
      </c>
      <c r="C713" s="14" t="s">
        <v>43</v>
      </c>
      <c r="D713" s="13" t="s">
        <v>4094</v>
      </c>
      <c r="E713" s="13" t="s">
        <v>6430</v>
      </c>
      <c r="F713" s="13" t="s">
        <v>6431</v>
      </c>
      <c r="G713" s="13" t="s">
        <v>6432</v>
      </c>
      <c r="H713" s="13" t="s">
        <v>6433</v>
      </c>
      <c r="I713" s="13" t="str">
        <f t="shared" si="67"/>
        <v>12-2024</v>
      </c>
      <c r="J713" s="13" t="str">
        <f t="shared" si="68"/>
        <v>2024</v>
      </c>
      <c r="K713" s="227" t="s">
        <v>2475</v>
      </c>
      <c r="L713" s="13" t="s">
        <v>4234</v>
      </c>
      <c r="M713" s="13" t="s">
        <v>4235</v>
      </c>
      <c r="N713" s="13" t="s">
        <v>35</v>
      </c>
      <c r="O713" s="13" t="s">
        <v>36</v>
      </c>
      <c r="P713" s="13" t="s">
        <v>44</v>
      </c>
      <c r="Q713" s="13" t="s">
        <v>46</v>
      </c>
      <c r="R713" s="13" t="s">
        <v>45</v>
      </c>
      <c r="S713" s="13" t="s">
        <v>39</v>
      </c>
      <c r="T713" s="15">
        <v>1</v>
      </c>
      <c r="U713" s="228" t="s">
        <v>3784</v>
      </c>
      <c r="V713" s="13" t="s">
        <v>693</v>
      </c>
      <c r="W713" s="16" t="s">
        <v>6649</v>
      </c>
      <c r="X713" s="17">
        <v>216.34</v>
      </c>
      <c r="Y713" s="18">
        <v>210.38</v>
      </c>
      <c r="Z713" s="18">
        <v>0</v>
      </c>
      <c r="AA713" s="18">
        <v>0</v>
      </c>
      <c r="AB713" s="18">
        <v>0</v>
      </c>
      <c r="AC713" s="18">
        <v>33.659999999999997</v>
      </c>
      <c r="AD713" s="74">
        <v>5.96</v>
      </c>
      <c r="AE713" s="18">
        <v>0</v>
      </c>
      <c r="AF713" s="18">
        <v>0</v>
      </c>
      <c r="AG713" s="18">
        <v>0</v>
      </c>
      <c r="AH713" s="18">
        <v>0</v>
      </c>
      <c r="AI713" s="18">
        <v>250</v>
      </c>
    </row>
    <row r="714" spans="1:35" x14ac:dyDescent="0.2">
      <c r="A714" s="13" t="s">
        <v>6434</v>
      </c>
      <c r="B714" s="13" t="s">
        <v>108</v>
      </c>
      <c r="C714" s="14" t="s">
        <v>43</v>
      </c>
      <c r="D714" s="13" t="s">
        <v>4094</v>
      </c>
      <c r="E714" s="13" t="s">
        <v>6435</v>
      </c>
      <c r="F714" s="13" t="s">
        <v>6436</v>
      </c>
      <c r="G714" s="13" t="s">
        <v>6437</v>
      </c>
      <c r="H714" s="13" t="s">
        <v>6438</v>
      </c>
      <c r="I714" s="13" t="str">
        <f t="shared" si="67"/>
        <v>12-2024</v>
      </c>
      <c r="J714" s="13" t="str">
        <f t="shared" si="68"/>
        <v>2024</v>
      </c>
      <c r="K714" s="227" t="s">
        <v>2475</v>
      </c>
      <c r="L714" s="13" t="s">
        <v>4234</v>
      </c>
      <c r="M714" s="13" t="s">
        <v>4235</v>
      </c>
      <c r="N714" s="13" t="s">
        <v>35</v>
      </c>
      <c r="O714" s="13" t="s">
        <v>36</v>
      </c>
      <c r="P714" s="13" t="s">
        <v>44</v>
      </c>
      <c r="Q714" s="13" t="s">
        <v>46</v>
      </c>
      <c r="R714" s="13" t="s">
        <v>45</v>
      </c>
      <c r="S714" s="13" t="s">
        <v>39</v>
      </c>
      <c r="T714" s="15">
        <v>1</v>
      </c>
      <c r="U714" s="228" t="s">
        <v>3784</v>
      </c>
      <c r="V714" s="13" t="s">
        <v>693</v>
      </c>
      <c r="W714" s="16" t="s">
        <v>4867</v>
      </c>
      <c r="X714" s="17">
        <v>259.60000000000002</v>
      </c>
      <c r="Y714" s="18">
        <v>252.5</v>
      </c>
      <c r="Z714" s="18">
        <v>0</v>
      </c>
      <c r="AA714" s="18">
        <v>0</v>
      </c>
      <c r="AB714" s="18">
        <v>0</v>
      </c>
      <c r="AC714" s="18">
        <v>40.4</v>
      </c>
      <c r="AD714" s="74">
        <v>7.1</v>
      </c>
      <c r="AE714" s="18">
        <v>0</v>
      </c>
      <c r="AF714" s="18">
        <v>0</v>
      </c>
      <c r="AG714" s="18">
        <v>0</v>
      </c>
      <c r="AH714" s="18">
        <v>0</v>
      </c>
      <c r="AI714" s="18">
        <v>300</v>
      </c>
    </row>
    <row r="715" spans="1:35" x14ac:dyDescent="0.2">
      <c r="A715" s="13" t="s">
        <v>6439</v>
      </c>
      <c r="B715" s="13" t="s">
        <v>108</v>
      </c>
      <c r="C715" s="14" t="s">
        <v>43</v>
      </c>
      <c r="D715" s="13" t="s">
        <v>751</v>
      </c>
      <c r="E715" s="13" t="s">
        <v>6440</v>
      </c>
      <c r="F715" s="13" t="s">
        <v>6441</v>
      </c>
      <c r="G715" s="13" t="s">
        <v>6442</v>
      </c>
      <c r="H715" s="13" t="s">
        <v>6443</v>
      </c>
      <c r="I715" s="13" t="str">
        <f t="shared" si="67"/>
        <v>12-2024</v>
      </c>
      <c r="J715" s="13" t="str">
        <f t="shared" si="68"/>
        <v>2024</v>
      </c>
      <c r="K715" s="227" t="s">
        <v>2475</v>
      </c>
      <c r="L715" s="13" t="s">
        <v>6575</v>
      </c>
      <c r="M715" s="13" t="s">
        <v>6576</v>
      </c>
      <c r="N715" s="13" t="s">
        <v>35</v>
      </c>
      <c r="O715" s="13" t="s">
        <v>36</v>
      </c>
      <c r="P715" s="13" t="s">
        <v>44</v>
      </c>
      <c r="Q715" s="13" t="s">
        <v>58</v>
      </c>
      <c r="R715" s="13" t="s">
        <v>45</v>
      </c>
      <c r="S715" s="13" t="s">
        <v>39</v>
      </c>
      <c r="T715" s="15">
        <v>1</v>
      </c>
      <c r="U715" s="228" t="s">
        <v>3784</v>
      </c>
      <c r="V715" s="13" t="s">
        <v>6650</v>
      </c>
      <c r="W715" s="16" t="s">
        <v>6651</v>
      </c>
      <c r="X715" s="17">
        <v>98.23</v>
      </c>
      <c r="Y715" s="18">
        <v>98.23</v>
      </c>
      <c r="Z715" s="18">
        <v>0</v>
      </c>
      <c r="AA715" s="18">
        <v>0</v>
      </c>
      <c r="AB715" s="18">
        <v>0</v>
      </c>
      <c r="AC715" s="18">
        <v>15.72</v>
      </c>
      <c r="AD715" s="18">
        <v>0</v>
      </c>
      <c r="AE715" s="18">
        <v>0</v>
      </c>
      <c r="AF715" s="18">
        <v>0</v>
      </c>
      <c r="AG715" s="18">
        <v>0</v>
      </c>
      <c r="AH715" s="18">
        <v>0</v>
      </c>
      <c r="AI715" s="18">
        <v>113.95</v>
      </c>
    </row>
    <row r="716" spans="1:35" x14ac:dyDescent="0.2">
      <c r="A716" s="13" t="s">
        <v>6444</v>
      </c>
      <c r="B716" s="13" t="s">
        <v>108</v>
      </c>
      <c r="C716" s="14" t="s">
        <v>43</v>
      </c>
      <c r="D716" s="13" t="s">
        <v>751</v>
      </c>
      <c r="E716" s="13" t="s">
        <v>6445</v>
      </c>
      <c r="F716" s="13" t="s">
        <v>6446</v>
      </c>
      <c r="G716" s="13" t="s">
        <v>6447</v>
      </c>
      <c r="H716" s="13" t="s">
        <v>6448</v>
      </c>
      <c r="I716" s="13" t="str">
        <f t="shared" si="67"/>
        <v>12-2024</v>
      </c>
      <c r="J716" s="13" t="str">
        <f t="shared" si="68"/>
        <v>2024</v>
      </c>
      <c r="K716" s="227" t="s">
        <v>2475</v>
      </c>
      <c r="L716" s="13" t="s">
        <v>6575</v>
      </c>
      <c r="M716" s="13" t="s">
        <v>6576</v>
      </c>
      <c r="N716" s="13" t="s">
        <v>35</v>
      </c>
      <c r="O716" s="13" t="s">
        <v>36</v>
      </c>
      <c r="P716" s="13" t="s">
        <v>44</v>
      </c>
      <c r="Q716" s="13" t="s">
        <v>58</v>
      </c>
      <c r="R716" s="13" t="s">
        <v>45</v>
      </c>
      <c r="S716" s="13" t="s">
        <v>39</v>
      </c>
      <c r="T716" s="15">
        <v>1</v>
      </c>
      <c r="U716" s="228" t="s">
        <v>3784</v>
      </c>
      <c r="V716" s="13" t="s">
        <v>6652</v>
      </c>
      <c r="W716" s="16" t="s">
        <v>6653</v>
      </c>
      <c r="X716" s="17">
        <v>92.93</v>
      </c>
      <c r="Y716" s="18">
        <v>92.93</v>
      </c>
      <c r="Z716" s="18">
        <v>0</v>
      </c>
      <c r="AA716" s="18">
        <v>0</v>
      </c>
      <c r="AB716" s="18">
        <v>0</v>
      </c>
      <c r="AC716" s="18">
        <v>14.87</v>
      </c>
      <c r="AD716" s="18">
        <v>0</v>
      </c>
      <c r="AE716" s="18">
        <v>0</v>
      </c>
      <c r="AF716" s="18">
        <v>0</v>
      </c>
      <c r="AG716" s="18">
        <v>0</v>
      </c>
      <c r="AH716" s="18">
        <v>0</v>
      </c>
      <c r="AI716" s="18">
        <v>107.80000000000001</v>
      </c>
    </row>
    <row r="717" spans="1:35" x14ac:dyDescent="0.2">
      <c r="A717" s="13" t="s">
        <v>6449</v>
      </c>
      <c r="B717" s="13" t="s">
        <v>108</v>
      </c>
      <c r="C717" s="14" t="s">
        <v>43</v>
      </c>
      <c r="D717" s="13" t="s">
        <v>751</v>
      </c>
      <c r="E717" s="13" t="s">
        <v>6450</v>
      </c>
      <c r="F717" s="13" t="s">
        <v>6451</v>
      </c>
      <c r="G717" s="13" t="s">
        <v>6452</v>
      </c>
      <c r="H717" s="13" t="s">
        <v>6453</v>
      </c>
      <c r="I717" s="13" t="str">
        <f t="shared" si="67"/>
        <v>12-2024</v>
      </c>
      <c r="J717" s="13" t="str">
        <f t="shared" si="68"/>
        <v>2024</v>
      </c>
      <c r="K717" s="227" t="s">
        <v>2475</v>
      </c>
      <c r="L717" s="13" t="s">
        <v>6575</v>
      </c>
      <c r="M717" s="13" t="s">
        <v>6576</v>
      </c>
      <c r="N717" s="13" t="s">
        <v>35</v>
      </c>
      <c r="O717" s="13" t="s">
        <v>36</v>
      </c>
      <c r="P717" s="13" t="s">
        <v>44</v>
      </c>
      <c r="Q717" s="13" t="s">
        <v>58</v>
      </c>
      <c r="R717" s="13" t="s">
        <v>45</v>
      </c>
      <c r="S717" s="13" t="s">
        <v>39</v>
      </c>
      <c r="T717" s="15">
        <v>1</v>
      </c>
      <c r="U717" s="228" t="s">
        <v>3784</v>
      </c>
      <c r="V717" s="13" t="s">
        <v>6654</v>
      </c>
      <c r="W717" s="16" t="s">
        <v>6655</v>
      </c>
      <c r="X717" s="17">
        <v>508.62</v>
      </c>
      <c r="Y717" s="18">
        <v>508.62</v>
      </c>
      <c r="Z717" s="18">
        <v>0</v>
      </c>
      <c r="AA717" s="18">
        <v>0</v>
      </c>
      <c r="AB717" s="18">
        <v>0</v>
      </c>
      <c r="AC717" s="18">
        <v>81.38</v>
      </c>
      <c r="AD717" s="18">
        <v>0</v>
      </c>
      <c r="AE717" s="18">
        <v>0</v>
      </c>
      <c r="AF717" s="18">
        <v>0</v>
      </c>
      <c r="AG717" s="18">
        <v>0</v>
      </c>
      <c r="AH717" s="18">
        <v>0</v>
      </c>
      <c r="AI717" s="18">
        <v>590</v>
      </c>
    </row>
    <row r="718" spans="1:35" x14ac:dyDescent="0.2">
      <c r="A718" s="13" t="s">
        <v>6454</v>
      </c>
      <c r="B718" s="13" t="s">
        <v>108</v>
      </c>
      <c r="C718" s="14" t="s">
        <v>43</v>
      </c>
      <c r="D718" s="13" t="s">
        <v>4106</v>
      </c>
      <c r="E718" s="13" t="s">
        <v>6455</v>
      </c>
      <c r="F718" s="13" t="s">
        <v>6456</v>
      </c>
      <c r="G718" s="13" t="s">
        <v>6457</v>
      </c>
      <c r="H718" s="13" t="s">
        <v>6458</v>
      </c>
      <c r="I718" s="13" t="str">
        <f t="shared" si="67"/>
        <v>12-2024</v>
      </c>
      <c r="J718" s="13" t="str">
        <f t="shared" si="68"/>
        <v>2024</v>
      </c>
      <c r="K718" s="227" t="s">
        <v>2475</v>
      </c>
      <c r="L718" s="13" t="s">
        <v>4238</v>
      </c>
      <c r="M718" s="13" t="s">
        <v>4239</v>
      </c>
      <c r="N718" s="13" t="s">
        <v>35</v>
      </c>
      <c r="O718" s="13" t="s">
        <v>36</v>
      </c>
      <c r="P718" s="13" t="s">
        <v>44</v>
      </c>
      <c r="Q718" s="13" t="s">
        <v>58</v>
      </c>
      <c r="R718" s="13" t="s">
        <v>45</v>
      </c>
      <c r="S718" s="13" t="s">
        <v>39</v>
      </c>
      <c r="T718" s="15">
        <v>1</v>
      </c>
      <c r="U718" s="228" t="s">
        <v>3784</v>
      </c>
      <c r="V718" s="13" t="s">
        <v>6656</v>
      </c>
      <c r="W718" s="16" t="s">
        <v>6657</v>
      </c>
      <c r="X718" s="17">
        <v>389.33</v>
      </c>
      <c r="Y718" s="18">
        <v>379.19</v>
      </c>
      <c r="Z718" s="18">
        <v>0</v>
      </c>
      <c r="AA718" s="18">
        <v>0</v>
      </c>
      <c r="AB718" s="18">
        <v>0</v>
      </c>
      <c r="AC718" s="18">
        <v>60.67</v>
      </c>
      <c r="AD718" s="74">
        <v>10.14</v>
      </c>
      <c r="AE718" s="18">
        <v>0</v>
      </c>
      <c r="AF718" s="18">
        <v>0</v>
      </c>
      <c r="AG718" s="18">
        <v>0</v>
      </c>
      <c r="AH718" s="18">
        <v>0</v>
      </c>
      <c r="AI718" s="18">
        <v>450</v>
      </c>
    </row>
    <row r="719" spans="1:35" x14ac:dyDescent="0.2">
      <c r="A719" s="13" t="s">
        <v>6459</v>
      </c>
      <c r="B719" s="13" t="s">
        <v>108</v>
      </c>
      <c r="C719" s="14" t="s">
        <v>43</v>
      </c>
      <c r="D719" s="13" t="s">
        <v>6460</v>
      </c>
      <c r="E719" s="13" t="s">
        <v>6461</v>
      </c>
      <c r="F719" s="13" t="s">
        <v>6462</v>
      </c>
      <c r="G719" s="13" t="s">
        <v>6463</v>
      </c>
      <c r="H719" s="13" t="s">
        <v>6464</v>
      </c>
      <c r="I719" s="13" t="str">
        <f t="shared" si="67"/>
        <v>12-2024</v>
      </c>
      <c r="J719" s="13" t="str">
        <f t="shared" si="68"/>
        <v>2024</v>
      </c>
      <c r="K719" s="227" t="s">
        <v>2475</v>
      </c>
      <c r="L719" s="13" t="s">
        <v>6577</v>
      </c>
      <c r="M719" s="13" t="s">
        <v>6578</v>
      </c>
      <c r="N719" s="13" t="s">
        <v>35</v>
      </c>
      <c r="O719" s="13" t="s">
        <v>36</v>
      </c>
      <c r="P719" s="13" t="s">
        <v>44</v>
      </c>
      <c r="Q719" s="13" t="s">
        <v>58</v>
      </c>
      <c r="R719" s="13" t="s">
        <v>45</v>
      </c>
      <c r="S719" s="13" t="s">
        <v>39</v>
      </c>
      <c r="T719" s="15">
        <v>1</v>
      </c>
      <c r="U719" s="228" t="s">
        <v>3784</v>
      </c>
      <c r="V719" s="13" t="s">
        <v>1380</v>
      </c>
      <c r="W719" s="16" t="s">
        <v>6658</v>
      </c>
      <c r="X719" s="17">
        <v>184.39</v>
      </c>
      <c r="Y719" s="18">
        <v>179.44</v>
      </c>
      <c r="Z719" s="18">
        <v>0</v>
      </c>
      <c r="AA719" s="18">
        <v>0</v>
      </c>
      <c r="AB719" s="18">
        <v>0</v>
      </c>
      <c r="AC719" s="18">
        <v>28.71</v>
      </c>
      <c r="AD719" s="74">
        <v>4.95</v>
      </c>
      <c r="AE719" s="18">
        <v>0</v>
      </c>
      <c r="AF719" s="18">
        <v>0</v>
      </c>
      <c r="AG719" s="18">
        <v>0</v>
      </c>
      <c r="AH719" s="18">
        <v>0</v>
      </c>
      <c r="AI719" s="18">
        <v>213.1</v>
      </c>
    </row>
    <row r="720" spans="1:35" x14ac:dyDescent="0.2">
      <c r="A720" s="13" t="s">
        <v>6465</v>
      </c>
      <c r="B720" s="13" t="s">
        <v>108</v>
      </c>
      <c r="C720" s="14" t="s">
        <v>43</v>
      </c>
      <c r="D720" s="13" t="s">
        <v>2005</v>
      </c>
      <c r="E720" s="13" t="s">
        <v>6466</v>
      </c>
      <c r="F720" s="13" t="s">
        <v>6467</v>
      </c>
      <c r="G720" s="13" t="s">
        <v>6468</v>
      </c>
      <c r="H720" s="13" t="s">
        <v>6469</v>
      </c>
      <c r="I720" s="13" t="str">
        <f t="shared" si="67"/>
        <v>12-2024</v>
      </c>
      <c r="J720" s="13" t="str">
        <f t="shared" si="68"/>
        <v>2024</v>
      </c>
      <c r="K720" s="227" t="s">
        <v>2475</v>
      </c>
      <c r="L720" s="13" t="s">
        <v>6579</v>
      </c>
      <c r="M720" s="13" t="s">
        <v>6580</v>
      </c>
      <c r="N720" s="13" t="s">
        <v>35</v>
      </c>
      <c r="O720" s="13" t="s">
        <v>36</v>
      </c>
      <c r="P720" s="13" t="s">
        <v>44</v>
      </c>
      <c r="Q720" s="13" t="s">
        <v>58</v>
      </c>
      <c r="R720" s="13" t="s">
        <v>45</v>
      </c>
      <c r="S720" s="13" t="s">
        <v>39</v>
      </c>
      <c r="T720" s="15">
        <v>1</v>
      </c>
      <c r="U720" s="228" t="s">
        <v>3784</v>
      </c>
      <c r="V720" s="13" t="s">
        <v>693</v>
      </c>
      <c r="W720" s="16" t="s">
        <v>6659</v>
      </c>
      <c r="X720" s="17">
        <v>173.29</v>
      </c>
      <c r="Y720" s="18">
        <v>168.63</v>
      </c>
      <c r="Z720" s="18">
        <v>0</v>
      </c>
      <c r="AA720" s="18">
        <v>0</v>
      </c>
      <c r="AB720" s="18">
        <v>0</v>
      </c>
      <c r="AC720" s="18">
        <v>26.98</v>
      </c>
      <c r="AD720" s="74">
        <v>4.66</v>
      </c>
      <c r="AE720" s="18">
        <v>0</v>
      </c>
      <c r="AF720" s="18">
        <v>0</v>
      </c>
      <c r="AG720" s="18">
        <v>0</v>
      </c>
      <c r="AH720" s="18">
        <v>0</v>
      </c>
      <c r="AI720" s="18">
        <v>200.26999999999998</v>
      </c>
    </row>
    <row r="721" spans="1:35" x14ac:dyDescent="0.2">
      <c r="A721" s="13" t="s">
        <v>6470</v>
      </c>
      <c r="B721" s="13" t="s">
        <v>108</v>
      </c>
      <c r="C721" s="14" t="s">
        <v>43</v>
      </c>
      <c r="D721" s="13" t="s">
        <v>132</v>
      </c>
      <c r="E721" s="13" t="s">
        <v>6471</v>
      </c>
      <c r="F721" s="13" t="s">
        <v>6472</v>
      </c>
      <c r="G721" s="13" t="s">
        <v>6473</v>
      </c>
      <c r="H721" s="13" t="s">
        <v>6474</v>
      </c>
      <c r="I721" s="13" t="str">
        <f t="shared" si="67"/>
        <v>12-2024</v>
      </c>
      <c r="J721" s="13" t="str">
        <f t="shared" si="68"/>
        <v>2024</v>
      </c>
      <c r="K721" s="227" t="s">
        <v>2474</v>
      </c>
      <c r="L721" s="13" t="s">
        <v>133</v>
      </c>
      <c r="M721" s="13" t="s">
        <v>134</v>
      </c>
      <c r="N721" s="13" t="s">
        <v>35</v>
      </c>
      <c r="O721" s="13" t="s">
        <v>36</v>
      </c>
      <c r="P721" s="13" t="s">
        <v>51</v>
      </c>
      <c r="Q721" s="13" t="s">
        <v>52</v>
      </c>
      <c r="R721" s="13" t="s">
        <v>45</v>
      </c>
      <c r="S721" s="13" t="s">
        <v>39</v>
      </c>
      <c r="T721" s="15">
        <v>1</v>
      </c>
      <c r="U721" s="228" t="s">
        <v>3785</v>
      </c>
      <c r="V721" s="13" t="s">
        <v>6660</v>
      </c>
      <c r="W721" s="16" t="s">
        <v>6661</v>
      </c>
      <c r="X721" s="17">
        <v>179.31</v>
      </c>
      <c r="Y721" s="18">
        <v>148.28</v>
      </c>
      <c r="Z721" s="18">
        <v>0</v>
      </c>
      <c r="AA721" s="18">
        <v>0</v>
      </c>
      <c r="AB721" s="18">
        <v>0</v>
      </c>
      <c r="AC721" s="18">
        <v>23.72</v>
      </c>
      <c r="AD721" s="18">
        <v>0</v>
      </c>
      <c r="AE721" s="18">
        <v>0</v>
      </c>
      <c r="AF721" s="18">
        <v>0</v>
      </c>
      <c r="AG721" s="18">
        <v>0</v>
      </c>
      <c r="AH721" s="18">
        <v>0</v>
      </c>
      <c r="AI721" s="18">
        <v>172</v>
      </c>
    </row>
    <row r="722" spans="1:35" x14ac:dyDescent="0.2">
      <c r="A722" s="13" t="s">
        <v>6475</v>
      </c>
      <c r="B722" s="13" t="s">
        <v>108</v>
      </c>
      <c r="C722" s="14" t="s">
        <v>43</v>
      </c>
      <c r="D722" s="13" t="s">
        <v>6476</v>
      </c>
      <c r="E722" s="13" t="s">
        <v>6477</v>
      </c>
      <c r="F722" s="13" t="s">
        <v>6478</v>
      </c>
      <c r="G722" s="13" t="s">
        <v>6479</v>
      </c>
      <c r="H722" s="13" t="s">
        <v>6480</v>
      </c>
      <c r="I722" s="13" t="str">
        <f t="shared" si="67"/>
        <v>12-2024</v>
      </c>
      <c r="J722" s="13" t="str">
        <f t="shared" si="68"/>
        <v>2024</v>
      </c>
      <c r="K722" s="227" t="s">
        <v>2475</v>
      </c>
      <c r="L722" s="13" t="s">
        <v>6581</v>
      </c>
      <c r="M722" s="13" t="s">
        <v>6582</v>
      </c>
      <c r="N722" s="13" t="s">
        <v>35</v>
      </c>
      <c r="O722" s="13" t="s">
        <v>36</v>
      </c>
      <c r="P722" s="13" t="s">
        <v>44</v>
      </c>
      <c r="Q722" s="13" t="s">
        <v>58</v>
      </c>
      <c r="R722" s="13" t="s">
        <v>45</v>
      </c>
      <c r="S722" s="13" t="s">
        <v>39</v>
      </c>
      <c r="T722" s="15">
        <v>1</v>
      </c>
      <c r="U722" s="228" t="s">
        <v>3784</v>
      </c>
      <c r="V722" s="13" t="s">
        <v>6662</v>
      </c>
      <c r="W722" s="16" t="s">
        <v>1517</v>
      </c>
      <c r="X722" s="17">
        <v>432.66</v>
      </c>
      <c r="Y722" s="18">
        <v>420.88</v>
      </c>
      <c r="Z722" s="18">
        <v>0</v>
      </c>
      <c r="AA722" s="18">
        <v>0</v>
      </c>
      <c r="AB722" s="18">
        <v>0</v>
      </c>
      <c r="AC722" s="18">
        <v>67.34</v>
      </c>
      <c r="AD722" s="74">
        <v>11.78</v>
      </c>
      <c r="AE722" s="18">
        <v>0</v>
      </c>
      <c r="AF722" s="18">
        <v>0</v>
      </c>
      <c r="AG722" s="18">
        <v>0</v>
      </c>
      <c r="AH722" s="18">
        <v>0</v>
      </c>
      <c r="AI722" s="18">
        <v>500</v>
      </c>
    </row>
    <row r="723" spans="1:35" x14ac:dyDescent="0.2">
      <c r="A723" s="13" t="s">
        <v>6481</v>
      </c>
      <c r="B723" s="13" t="s">
        <v>108</v>
      </c>
      <c r="C723" s="14" t="s">
        <v>43</v>
      </c>
      <c r="D723" s="13" t="s">
        <v>5939</v>
      </c>
      <c r="E723" s="13" t="s">
        <v>6482</v>
      </c>
      <c r="F723" s="13" t="s">
        <v>6483</v>
      </c>
      <c r="G723" s="13" t="s">
        <v>6484</v>
      </c>
      <c r="H723" s="13" t="s">
        <v>6485</v>
      </c>
      <c r="I723" s="13" t="str">
        <f t="shared" si="67"/>
        <v>12-2024</v>
      </c>
      <c r="J723" s="13" t="str">
        <f t="shared" si="68"/>
        <v>2024</v>
      </c>
      <c r="K723" s="227" t="s">
        <v>2475</v>
      </c>
      <c r="L723" s="13" t="s">
        <v>6046</v>
      </c>
      <c r="M723" s="13" t="s">
        <v>6047</v>
      </c>
      <c r="N723" s="13" t="s">
        <v>35</v>
      </c>
      <c r="O723" s="13" t="s">
        <v>36</v>
      </c>
      <c r="P723" s="13" t="s">
        <v>44</v>
      </c>
      <c r="Q723" s="13" t="s">
        <v>58</v>
      </c>
      <c r="R723" s="13" t="s">
        <v>45</v>
      </c>
      <c r="S723" s="13" t="s">
        <v>39</v>
      </c>
      <c r="T723" s="15">
        <v>1</v>
      </c>
      <c r="U723" s="228" t="s">
        <v>3784</v>
      </c>
      <c r="V723" s="13" t="s">
        <v>693</v>
      </c>
      <c r="W723" s="16" t="s">
        <v>4827</v>
      </c>
      <c r="X723" s="17">
        <v>216.31</v>
      </c>
      <c r="Y723" s="18">
        <v>210.56</v>
      </c>
      <c r="Z723" s="18">
        <v>0</v>
      </c>
      <c r="AA723" s="18">
        <v>0</v>
      </c>
      <c r="AB723" s="18">
        <v>0</v>
      </c>
      <c r="AC723" s="18">
        <v>33.69</v>
      </c>
      <c r="AD723" s="74">
        <v>5.75</v>
      </c>
      <c r="AE723" s="18">
        <v>0</v>
      </c>
      <c r="AF723" s="18">
        <v>0</v>
      </c>
      <c r="AG723" s="18">
        <v>0</v>
      </c>
      <c r="AH723" s="18">
        <v>0</v>
      </c>
      <c r="AI723" s="18">
        <v>250</v>
      </c>
    </row>
    <row r="724" spans="1:35" x14ac:dyDescent="0.2">
      <c r="A724" s="13" t="s">
        <v>6486</v>
      </c>
      <c r="B724" s="13" t="s">
        <v>108</v>
      </c>
      <c r="C724" s="14" t="s">
        <v>43</v>
      </c>
      <c r="D724" s="13" t="s">
        <v>6487</v>
      </c>
      <c r="E724" s="13" t="s">
        <v>6488</v>
      </c>
      <c r="F724" s="13" t="s">
        <v>6489</v>
      </c>
      <c r="G724" s="13" t="s">
        <v>6490</v>
      </c>
      <c r="H724" s="13" t="s">
        <v>6491</v>
      </c>
      <c r="I724" s="13" t="str">
        <f t="shared" si="67"/>
        <v>12-2024</v>
      </c>
      <c r="J724" s="13" t="str">
        <f t="shared" si="68"/>
        <v>2024</v>
      </c>
      <c r="K724" s="227" t="s">
        <v>2475</v>
      </c>
      <c r="L724" s="13" t="s">
        <v>6583</v>
      </c>
      <c r="M724" s="13" t="s">
        <v>6584</v>
      </c>
      <c r="N724" s="13" t="s">
        <v>35</v>
      </c>
      <c r="O724" s="13" t="s">
        <v>36</v>
      </c>
      <c r="P724" s="13" t="s">
        <v>44</v>
      </c>
      <c r="Q724" s="13" t="s">
        <v>58</v>
      </c>
      <c r="R724" s="13" t="s">
        <v>45</v>
      </c>
      <c r="S724" s="13" t="s">
        <v>39</v>
      </c>
      <c r="T724" s="15">
        <v>1</v>
      </c>
      <c r="U724" s="228" t="s">
        <v>3784</v>
      </c>
      <c r="V724" s="13" t="s">
        <v>6663</v>
      </c>
      <c r="W724" s="16" t="s">
        <v>6664</v>
      </c>
      <c r="X724" s="17">
        <v>432.59</v>
      </c>
      <c r="Y724" s="18">
        <v>421.31</v>
      </c>
      <c r="Z724" s="18">
        <v>0</v>
      </c>
      <c r="AA724" s="18">
        <v>0</v>
      </c>
      <c r="AB724" s="18">
        <v>0</v>
      </c>
      <c r="AC724" s="18">
        <v>67.41</v>
      </c>
      <c r="AD724" s="74">
        <v>11.28</v>
      </c>
      <c r="AE724" s="18">
        <v>0</v>
      </c>
      <c r="AF724" s="18">
        <v>0</v>
      </c>
      <c r="AG724" s="18">
        <v>0</v>
      </c>
      <c r="AH724" s="18">
        <v>0</v>
      </c>
      <c r="AI724" s="18">
        <v>500</v>
      </c>
    </row>
    <row r="725" spans="1:35" x14ac:dyDescent="0.2">
      <c r="A725" s="13" t="s">
        <v>6492</v>
      </c>
      <c r="B725" s="13" t="s">
        <v>108</v>
      </c>
      <c r="C725" s="14" t="s">
        <v>43</v>
      </c>
      <c r="D725" s="13" t="s">
        <v>100</v>
      </c>
      <c r="E725" s="13" t="s">
        <v>6493</v>
      </c>
      <c r="F725" s="13" t="s">
        <v>6494</v>
      </c>
      <c r="G725" s="13" t="s">
        <v>6495</v>
      </c>
      <c r="H725" s="13" t="s">
        <v>6496</v>
      </c>
      <c r="I725" s="13" t="str">
        <f t="shared" si="67"/>
        <v>12-2024</v>
      </c>
      <c r="J725" s="13" t="str">
        <f t="shared" si="68"/>
        <v>2024</v>
      </c>
      <c r="K725" s="227" t="s">
        <v>2474</v>
      </c>
      <c r="L725" s="13" t="s">
        <v>101</v>
      </c>
      <c r="M725" s="13" t="s">
        <v>123</v>
      </c>
      <c r="N725" s="13" t="s">
        <v>35</v>
      </c>
      <c r="O725" s="13" t="s">
        <v>36</v>
      </c>
      <c r="P725" s="13" t="s">
        <v>44</v>
      </c>
      <c r="Q725" s="13" t="s">
        <v>56</v>
      </c>
      <c r="R725" s="13" t="s">
        <v>45</v>
      </c>
      <c r="S725" s="13" t="s">
        <v>39</v>
      </c>
      <c r="T725" s="15">
        <v>1</v>
      </c>
      <c r="U725" s="228" t="s">
        <v>3785</v>
      </c>
      <c r="V725" s="13" t="s">
        <v>6665</v>
      </c>
      <c r="W725" s="16" t="s">
        <v>6666</v>
      </c>
      <c r="X725" s="17">
        <v>1376.73</v>
      </c>
      <c r="Y725" s="18">
        <v>1307.8900000000001</v>
      </c>
      <c r="Z725" s="18">
        <v>0</v>
      </c>
      <c r="AA725" s="18">
        <v>0</v>
      </c>
      <c r="AB725" s="18">
        <v>0</v>
      </c>
      <c r="AC725" s="18">
        <v>209.26</v>
      </c>
      <c r="AD725" s="18">
        <v>0</v>
      </c>
      <c r="AE725" s="18">
        <v>0</v>
      </c>
      <c r="AF725" s="18">
        <v>0</v>
      </c>
      <c r="AG725" s="18">
        <v>0</v>
      </c>
      <c r="AH725" s="18">
        <v>0</v>
      </c>
      <c r="AI725" s="18">
        <v>1517.15</v>
      </c>
    </row>
    <row r="726" spans="1:35" x14ac:dyDescent="0.2">
      <c r="A726" s="13" t="s">
        <v>6497</v>
      </c>
      <c r="B726" s="13" t="s">
        <v>108</v>
      </c>
      <c r="C726" s="14" t="s">
        <v>43</v>
      </c>
      <c r="D726" s="13" t="s">
        <v>6498</v>
      </c>
      <c r="E726" s="13" t="s">
        <v>6499</v>
      </c>
      <c r="F726" s="13" t="s">
        <v>6500</v>
      </c>
      <c r="G726" s="13" t="s">
        <v>6501</v>
      </c>
      <c r="H726" s="13" t="s">
        <v>6502</v>
      </c>
      <c r="I726" s="13" t="str">
        <f t="shared" si="67"/>
        <v>12-2024</v>
      </c>
      <c r="J726" s="13" t="str">
        <f t="shared" si="68"/>
        <v>2024</v>
      </c>
      <c r="K726" s="227" t="s">
        <v>2475</v>
      </c>
      <c r="L726" s="13" t="s">
        <v>6585</v>
      </c>
      <c r="M726" s="13" t="s">
        <v>6586</v>
      </c>
      <c r="N726" s="13" t="s">
        <v>35</v>
      </c>
      <c r="O726" s="13" t="s">
        <v>36</v>
      </c>
      <c r="P726" s="13" t="s">
        <v>44</v>
      </c>
      <c r="Q726" s="13" t="s">
        <v>58</v>
      </c>
      <c r="R726" s="13" t="s">
        <v>45</v>
      </c>
      <c r="S726" s="13" t="s">
        <v>39</v>
      </c>
      <c r="T726" s="15">
        <v>1</v>
      </c>
      <c r="U726" s="228" t="s">
        <v>3784</v>
      </c>
      <c r="V726" s="13" t="s">
        <v>1380</v>
      </c>
      <c r="W726" s="16" t="s">
        <v>6667</v>
      </c>
      <c r="X726" s="17">
        <v>391.9</v>
      </c>
      <c r="Y726" s="18">
        <v>381</v>
      </c>
      <c r="Z726" s="18">
        <v>0</v>
      </c>
      <c r="AA726" s="18">
        <v>0</v>
      </c>
      <c r="AB726" s="18">
        <v>0</v>
      </c>
      <c r="AC726" s="18">
        <v>60.96</v>
      </c>
      <c r="AD726" s="74">
        <v>10.9</v>
      </c>
      <c r="AE726" s="18">
        <v>0</v>
      </c>
      <c r="AF726" s="18">
        <v>0</v>
      </c>
      <c r="AG726" s="18">
        <v>0</v>
      </c>
      <c r="AH726" s="18">
        <v>0</v>
      </c>
      <c r="AI726" s="18">
        <v>452.85999999999996</v>
      </c>
    </row>
    <row r="727" spans="1:35" x14ac:dyDescent="0.2">
      <c r="A727" s="13" t="s">
        <v>6503</v>
      </c>
      <c r="B727" s="13" t="s">
        <v>108</v>
      </c>
      <c r="C727" s="14" t="s">
        <v>43</v>
      </c>
      <c r="D727" s="13" t="s">
        <v>6504</v>
      </c>
      <c r="E727" s="13" t="s">
        <v>6505</v>
      </c>
      <c r="F727" s="13" t="s">
        <v>6506</v>
      </c>
      <c r="G727" s="13" t="s">
        <v>6507</v>
      </c>
      <c r="H727" s="13" t="s">
        <v>6508</v>
      </c>
      <c r="I727" s="13" t="str">
        <f t="shared" si="67"/>
        <v>12-2024</v>
      </c>
      <c r="J727" s="13" t="str">
        <f t="shared" si="68"/>
        <v>2024</v>
      </c>
      <c r="K727" s="227" t="s">
        <v>2474</v>
      </c>
      <c r="L727" s="13" t="s">
        <v>6587</v>
      </c>
      <c r="M727" s="13" t="s">
        <v>6588</v>
      </c>
      <c r="N727" s="13" t="s">
        <v>35</v>
      </c>
      <c r="O727" s="13" t="s">
        <v>36</v>
      </c>
      <c r="P727" s="13" t="s">
        <v>44</v>
      </c>
      <c r="Q727" s="13" t="s">
        <v>37</v>
      </c>
      <c r="R727" s="13" t="s">
        <v>45</v>
      </c>
      <c r="S727" s="13" t="s">
        <v>39</v>
      </c>
      <c r="T727" s="15">
        <v>1</v>
      </c>
      <c r="U727" s="228" t="s">
        <v>3785</v>
      </c>
      <c r="V727" s="13" t="s">
        <v>6668</v>
      </c>
      <c r="W727" s="16" t="s">
        <v>6669</v>
      </c>
      <c r="X727" s="17">
        <v>65000</v>
      </c>
      <c r="Y727" s="18">
        <v>65000</v>
      </c>
      <c r="Z727" s="18">
        <v>0</v>
      </c>
      <c r="AA727" s="18">
        <v>0</v>
      </c>
      <c r="AB727" s="18">
        <v>0</v>
      </c>
      <c r="AC727" s="18">
        <v>10400</v>
      </c>
      <c r="AD727" s="18">
        <v>0</v>
      </c>
      <c r="AE727" s="18">
        <v>0</v>
      </c>
      <c r="AF727" s="18">
        <v>0</v>
      </c>
      <c r="AG727" s="18">
        <v>0</v>
      </c>
      <c r="AH727" s="18">
        <v>0</v>
      </c>
      <c r="AI727" s="18">
        <v>75400</v>
      </c>
    </row>
    <row r="728" spans="1:35" x14ac:dyDescent="0.2">
      <c r="A728" s="13" t="s">
        <v>6509</v>
      </c>
      <c r="B728" s="13" t="s">
        <v>108</v>
      </c>
      <c r="C728" s="14" t="s">
        <v>43</v>
      </c>
      <c r="D728" s="13" t="s">
        <v>464</v>
      </c>
      <c r="E728" s="13" t="s">
        <v>6510</v>
      </c>
      <c r="F728" s="13" t="s">
        <v>6511</v>
      </c>
      <c r="G728" s="13" t="s">
        <v>6512</v>
      </c>
      <c r="H728" s="13" t="s">
        <v>6513</v>
      </c>
      <c r="I728" s="13" t="str">
        <f t="shared" si="67"/>
        <v>12-2024</v>
      </c>
      <c r="J728" s="13" t="str">
        <f t="shared" si="68"/>
        <v>2024</v>
      </c>
      <c r="K728" s="227" t="s">
        <v>2474</v>
      </c>
      <c r="L728" s="13" t="s">
        <v>116</v>
      </c>
      <c r="M728" s="13" t="s">
        <v>125</v>
      </c>
      <c r="N728" s="13" t="s">
        <v>35</v>
      </c>
      <c r="O728" s="13" t="s">
        <v>36</v>
      </c>
      <c r="P728" s="13" t="s">
        <v>51</v>
      </c>
      <c r="Q728" s="13" t="s">
        <v>52</v>
      </c>
      <c r="R728" s="13" t="s">
        <v>45</v>
      </c>
      <c r="S728" s="13" t="s">
        <v>39</v>
      </c>
      <c r="T728" s="15">
        <v>1</v>
      </c>
      <c r="U728" s="228" t="s">
        <v>3785</v>
      </c>
      <c r="V728" s="13" t="s">
        <v>117</v>
      </c>
      <c r="W728" s="16" t="s">
        <v>118</v>
      </c>
      <c r="X728" s="17">
        <v>585.76</v>
      </c>
      <c r="Y728" s="18">
        <v>516.37</v>
      </c>
      <c r="Z728" s="18">
        <v>0</v>
      </c>
      <c r="AA728" s="18">
        <v>0</v>
      </c>
      <c r="AB728" s="18">
        <v>0</v>
      </c>
      <c r="AC728" s="18">
        <v>82.62</v>
      </c>
      <c r="AD728" s="18">
        <v>0</v>
      </c>
      <c r="AE728" s="18">
        <v>0</v>
      </c>
      <c r="AF728" s="18">
        <v>0</v>
      </c>
      <c r="AG728" s="18">
        <v>0</v>
      </c>
      <c r="AH728" s="18">
        <v>0</v>
      </c>
      <c r="AI728" s="18">
        <v>598.99</v>
      </c>
    </row>
    <row r="729" spans="1:35" x14ac:dyDescent="0.2">
      <c r="A729" s="13" t="s">
        <v>6514</v>
      </c>
      <c r="B729" s="13" t="s">
        <v>108</v>
      </c>
      <c r="C729" s="14" t="s">
        <v>43</v>
      </c>
      <c r="D729" s="13" t="s">
        <v>2116</v>
      </c>
      <c r="E729" s="13" t="s">
        <v>6515</v>
      </c>
      <c r="F729" s="13" t="s">
        <v>6516</v>
      </c>
      <c r="G729" s="13" t="s">
        <v>6517</v>
      </c>
      <c r="H729" s="13" t="s">
        <v>6518</v>
      </c>
      <c r="I729" s="13" t="str">
        <f t="shared" si="67"/>
        <v>12-2024</v>
      </c>
      <c r="J729" s="13" t="str">
        <f t="shared" si="68"/>
        <v>2024</v>
      </c>
      <c r="K729" s="227" t="s">
        <v>2474</v>
      </c>
      <c r="L729" s="13" t="s">
        <v>2121</v>
      </c>
      <c r="M729" s="13" t="s">
        <v>2122</v>
      </c>
      <c r="N729" s="13" t="s">
        <v>35</v>
      </c>
      <c r="O729" s="13" t="s">
        <v>36</v>
      </c>
      <c r="P729" s="13" t="s">
        <v>44</v>
      </c>
      <c r="Q729" s="13" t="s">
        <v>56</v>
      </c>
      <c r="R729" s="13" t="s">
        <v>45</v>
      </c>
      <c r="S729" s="13" t="s">
        <v>39</v>
      </c>
      <c r="T729" s="15">
        <v>1</v>
      </c>
      <c r="U729" s="228" t="s">
        <v>3785</v>
      </c>
      <c r="V729" s="13" t="s">
        <v>6670</v>
      </c>
      <c r="W729" s="16" t="s">
        <v>6671</v>
      </c>
      <c r="X729" s="17">
        <v>409.67</v>
      </c>
      <c r="Y729" s="18">
        <v>43.97</v>
      </c>
      <c r="Z729" s="18">
        <v>0</v>
      </c>
      <c r="AA729" s="18">
        <v>0</v>
      </c>
      <c r="AB729" s="74">
        <v>372</v>
      </c>
      <c r="AC729" s="18">
        <v>7.04</v>
      </c>
      <c r="AD729" s="18">
        <v>0</v>
      </c>
      <c r="AE729" s="18">
        <v>0</v>
      </c>
      <c r="AF729" s="18">
        <v>0</v>
      </c>
      <c r="AG729" s="18">
        <v>0</v>
      </c>
      <c r="AH729" s="18">
        <v>0</v>
      </c>
      <c r="AI729" s="18">
        <v>423.01000000000005</v>
      </c>
    </row>
    <row r="730" spans="1:35" x14ac:dyDescent="0.2">
      <c r="A730" s="13" t="s">
        <v>6519</v>
      </c>
      <c r="B730" s="13" t="s">
        <v>108</v>
      </c>
      <c r="C730" s="14" t="s">
        <v>43</v>
      </c>
      <c r="D730" s="13" t="s">
        <v>34</v>
      </c>
      <c r="E730" s="13" t="s">
        <v>34</v>
      </c>
      <c r="F730" s="13" t="s">
        <v>6520</v>
      </c>
      <c r="G730" s="13" t="s">
        <v>6521</v>
      </c>
      <c r="H730" s="13" t="s">
        <v>6522</v>
      </c>
      <c r="I730" s="13" t="str">
        <f t="shared" si="67"/>
        <v>12-2024</v>
      </c>
      <c r="J730" s="13" t="str">
        <f t="shared" si="68"/>
        <v>2024</v>
      </c>
      <c r="K730" s="227" t="s">
        <v>2475</v>
      </c>
      <c r="L730" s="13" t="s">
        <v>4778</v>
      </c>
      <c r="M730" s="13" t="s">
        <v>4779</v>
      </c>
      <c r="N730" s="13" t="s">
        <v>35</v>
      </c>
      <c r="O730" s="13" t="s">
        <v>36</v>
      </c>
      <c r="P730" s="13" t="s">
        <v>44</v>
      </c>
      <c r="Q730" s="13" t="s">
        <v>56</v>
      </c>
      <c r="R730" s="13" t="s">
        <v>45</v>
      </c>
      <c r="S730" s="13" t="s">
        <v>39</v>
      </c>
      <c r="T730" s="15">
        <v>1</v>
      </c>
      <c r="U730" s="228" t="s">
        <v>3784</v>
      </c>
      <c r="V730" s="13" t="s">
        <v>4878</v>
      </c>
      <c r="W730" s="16" t="s">
        <v>6672</v>
      </c>
      <c r="X730" s="17">
        <v>500</v>
      </c>
      <c r="Y730" s="18">
        <v>500</v>
      </c>
      <c r="Z730" s="18">
        <v>0</v>
      </c>
      <c r="AA730" s="18">
        <v>0</v>
      </c>
      <c r="AB730" s="18">
        <v>0</v>
      </c>
      <c r="AC730" s="18">
        <v>80</v>
      </c>
      <c r="AD730" s="18">
        <v>0</v>
      </c>
      <c r="AE730" s="18">
        <v>0</v>
      </c>
      <c r="AF730" s="18">
        <v>0</v>
      </c>
      <c r="AG730" s="18">
        <v>0</v>
      </c>
      <c r="AH730" s="18">
        <v>0</v>
      </c>
      <c r="AI730" s="18">
        <v>580</v>
      </c>
    </row>
    <row r="731" spans="1:35" x14ac:dyDescent="0.2">
      <c r="A731" s="13" t="s">
        <v>6523</v>
      </c>
      <c r="B731" s="13" t="s">
        <v>108</v>
      </c>
      <c r="C731" s="14" t="s">
        <v>43</v>
      </c>
      <c r="D731" s="13" t="s">
        <v>34</v>
      </c>
      <c r="E731" s="13" t="s">
        <v>34</v>
      </c>
      <c r="F731" s="13" t="s">
        <v>6524</v>
      </c>
      <c r="G731" s="13" t="s">
        <v>6525</v>
      </c>
      <c r="H731" s="13" t="s">
        <v>6526</v>
      </c>
      <c r="I731" s="13" t="str">
        <f t="shared" si="67"/>
        <v>12-2024</v>
      </c>
      <c r="J731" s="13" t="str">
        <f t="shared" si="68"/>
        <v>2024</v>
      </c>
      <c r="K731" s="227" t="s">
        <v>2475</v>
      </c>
      <c r="L731" s="13" t="s">
        <v>4778</v>
      </c>
      <c r="M731" s="13" t="s">
        <v>4779</v>
      </c>
      <c r="N731" s="13" t="s">
        <v>35</v>
      </c>
      <c r="O731" s="13" t="s">
        <v>36</v>
      </c>
      <c r="P731" s="13" t="s">
        <v>44</v>
      </c>
      <c r="Q731" s="13" t="s">
        <v>46</v>
      </c>
      <c r="R731" s="13" t="s">
        <v>45</v>
      </c>
      <c r="S731" s="13" t="s">
        <v>39</v>
      </c>
      <c r="T731" s="15">
        <v>1</v>
      </c>
      <c r="U731" s="228" t="s">
        <v>3784</v>
      </c>
      <c r="V731" s="13" t="s">
        <v>4878</v>
      </c>
      <c r="W731" s="16" t="s">
        <v>6673</v>
      </c>
      <c r="X731" s="17">
        <v>1200</v>
      </c>
      <c r="Y731" s="18">
        <v>1200</v>
      </c>
      <c r="Z731" s="18">
        <v>0</v>
      </c>
      <c r="AA731" s="18">
        <v>0</v>
      </c>
      <c r="AB731" s="18">
        <v>0</v>
      </c>
      <c r="AC731" s="18">
        <v>192</v>
      </c>
      <c r="AD731" s="18">
        <v>0</v>
      </c>
      <c r="AE731" s="18">
        <v>0</v>
      </c>
      <c r="AF731" s="18">
        <v>0</v>
      </c>
      <c r="AG731" s="18">
        <v>0</v>
      </c>
      <c r="AH731" s="18">
        <v>0</v>
      </c>
      <c r="AI731" s="18">
        <v>1392</v>
      </c>
    </row>
    <row r="732" spans="1:35" x14ac:dyDescent="0.2">
      <c r="A732" s="13" t="s">
        <v>6527</v>
      </c>
      <c r="B732" s="13" t="s">
        <v>108</v>
      </c>
      <c r="C732" s="14" t="s">
        <v>43</v>
      </c>
      <c r="D732" s="13" t="s">
        <v>6460</v>
      </c>
      <c r="E732" s="13" t="s">
        <v>6528</v>
      </c>
      <c r="F732" s="13" t="s">
        <v>6529</v>
      </c>
      <c r="G732" s="13" t="s">
        <v>6530</v>
      </c>
      <c r="H732" s="13" t="s">
        <v>6531</v>
      </c>
      <c r="I732" s="13" t="str">
        <f t="shared" si="67"/>
        <v>12-2024</v>
      </c>
      <c r="J732" s="13" t="str">
        <f t="shared" si="68"/>
        <v>2024</v>
      </c>
      <c r="K732" s="227" t="s">
        <v>2475</v>
      </c>
      <c r="L732" s="13" t="s">
        <v>6589</v>
      </c>
      <c r="M732" s="13" t="s">
        <v>6590</v>
      </c>
      <c r="N732" s="13" t="s">
        <v>35</v>
      </c>
      <c r="O732" s="13" t="s">
        <v>36</v>
      </c>
      <c r="P732" s="13" t="s">
        <v>44</v>
      </c>
      <c r="Q732" s="13" t="s">
        <v>58</v>
      </c>
      <c r="R732" s="13" t="s">
        <v>45</v>
      </c>
      <c r="S732" s="13" t="s">
        <v>39</v>
      </c>
      <c r="T732" s="15">
        <v>1</v>
      </c>
      <c r="U732" s="228" t="s">
        <v>3784</v>
      </c>
      <c r="V732" s="13" t="s">
        <v>1380</v>
      </c>
      <c r="W732" s="16" t="s">
        <v>6674</v>
      </c>
      <c r="X732" s="17">
        <v>173.09</v>
      </c>
      <c r="Y732" s="18">
        <v>168.44</v>
      </c>
      <c r="Z732" s="18">
        <v>0</v>
      </c>
      <c r="AA732" s="18">
        <v>0</v>
      </c>
      <c r="AB732" s="18">
        <v>0</v>
      </c>
      <c r="AC732" s="18">
        <v>26.95</v>
      </c>
      <c r="AD732" s="74">
        <v>4.6500000000000004</v>
      </c>
      <c r="AE732" s="18">
        <v>0</v>
      </c>
      <c r="AF732" s="18">
        <v>0</v>
      </c>
      <c r="AG732" s="18">
        <v>0</v>
      </c>
      <c r="AH732" s="18">
        <v>0</v>
      </c>
      <c r="AI732" s="18">
        <v>200.04</v>
      </c>
    </row>
    <row r="733" spans="1:35" x14ac:dyDescent="0.2">
      <c r="A733" s="13" t="s">
        <v>6532</v>
      </c>
      <c r="B733" s="13" t="s">
        <v>108</v>
      </c>
      <c r="C733" s="14" t="s">
        <v>761</v>
      </c>
      <c r="D733" s="13" t="s">
        <v>5687</v>
      </c>
      <c r="E733" s="13" t="s">
        <v>6533</v>
      </c>
      <c r="F733" s="13" t="s">
        <v>6534</v>
      </c>
      <c r="G733" s="13" t="s">
        <v>6535</v>
      </c>
      <c r="H733" s="13" t="s">
        <v>6536</v>
      </c>
      <c r="I733" s="13" t="str">
        <f t="shared" si="67"/>
        <v>12-2024</v>
      </c>
      <c r="J733" s="13" t="str">
        <f t="shared" si="68"/>
        <v>2024</v>
      </c>
      <c r="K733" s="227" t="s">
        <v>2474</v>
      </c>
      <c r="L733" s="13" t="s">
        <v>91</v>
      </c>
      <c r="M733" s="13" t="s">
        <v>130</v>
      </c>
      <c r="N733" s="13" t="s">
        <v>35</v>
      </c>
      <c r="O733" s="13" t="s">
        <v>36</v>
      </c>
      <c r="P733" s="13" t="s">
        <v>34</v>
      </c>
      <c r="Q733" s="13" t="s">
        <v>34</v>
      </c>
      <c r="R733" s="13" t="s">
        <v>766</v>
      </c>
      <c r="S733" s="13" t="s">
        <v>767</v>
      </c>
      <c r="T733" s="15">
        <v>0</v>
      </c>
      <c r="U733" s="228" t="s">
        <v>3785</v>
      </c>
      <c r="V733" s="13" t="s">
        <v>768</v>
      </c>
      <c r="W733" s="16" t="s">
        <v>769</v>
      </c>
      <c r="X733" s="17">
        <v>0</v>
      </c>
      <c r="Y733" s="18">
        <v>0</v>
      </c>
      <c r="Z733" s="18">
        <v>0</v>
      </c>
      <c r="AA733" s="18">
        <v>0</v>
      </c>
      <c r="AB733" s="18">
        <v>0</v>
      </c>
      <c r="AC733" s="18">
        <v>0</v>
      </c>
      <c r="AD733" s="18">
        <v>0</v>
      </c>
      <c r="AE733" s="18">
        <v>0</v>
      </c>
      <c r="AF733" s="18">
        <v>0</v>
      </c>
      <c r="AG733" s="18">
        <v>0</v>
      </c>
      <c r="AH733" s="18">
        <v>0</v>
      </c>
      <c r="AI733" s="18">
        <v>0</v>
      </c>
    </row>
    <row r="734" spans="1:35" x14ac:dyDescent="0.2">
      <c r="A734" s="13" t="s">
        <v>6537</v>
      </c>
      <c r="B734" s="13" t="s">
        <v>38</v>
      </c>
      <c r="C734" s="14" t="s">
        <v>43</v>
      </c>
      <c r="D734" s="13" t="s">
        <v>38</v>
      </c>
      <c r="E734" s="13" t="s">
        <v>38</v>
      </c>
      <c r="F734" s="19" t="s">
        <v>6538</v>
      </c>
      <c r="G734" s="13" t="s">
        <v>38</v>
      </c>
      <c r="H734" s="20">
        <v>45637</v>
      </c>
      <c r="I734" s="13" t="str">
        <f t="shared" ref="I734:I742" si="69">TEXT(MONTH(H734),"00")&amp;"-"&amp;YEAR(H734)</f>
        <v>12-2024</v>
      </c>
      <c r="J734" s="19">
        <f t="shared" ref="J734:J742" si="70">YEAR(H734)</f>
        <v>2024</v>
      </c>
      <c r="K734" s="227" t="s">
        <v>2475</v>
      </c>
      <c r="L734" s="13" t="s">
        <v>473</v>
      </c>
      <c r="M734" s="13" t="s">
        <v>474</v>
      </c>
      <c r="N734" s="13" t="s">
        <v>35</v>
      </c>
      <c r="O734" s="13" t="s">
        <v>36</v>
      </c>
      <c r="P734" s="13" t="s">
        <v>38</v>
      </c>
      <c r="Q734" s="19" t="s">
        <v>56</v>
      </c>
      <c r="R734" s="13" t="s">
        <v>38</v>
      </c>
      <c r="S734" s="13" t="s">
        <v>39</v>
      </c>
      <c r="T734" s="15">
        <v>1</v>
      </c>
      <c r="U734" s="228" t="s">
        <v>3784</v>
      </c>
      <c r="V734" s="19" t="s">
        <v>4250</v>
      </c>
      <c r="W734" s="16">
        <v>1680</v>
      </c>
      <c r="X734" s="17">
        <f t="shared" ref="X734:X742" si="71">ROUND(W734*T734,2)</f>
        <v>1680</v>
      </c>
      <c r="Y734" s="18">
        <f t="shared" ref="Y734:Y735" si="72">ROUND(X734/1.16,2)</f>
        <v>1448.28</v>
      </c>
      <c r="Z734" s="18">
        <v>0</v>
      </c>
      <c r="AA734" s="18">
        <v>0</v>
      </c>
      <c r="AB734" s="18">
        <v>0</v>
      </c>
      <c r="AC734" s="18">
        <f t="shared" ref="AC734:AC739" si="73">ROUND(Y734*0.16,2)</f>
        <v>231.72</v>
      </c>
      <c r="AD734" s="18">
        <v>0</v>
      </c>
      <c r="AE734" s="18">
        <v>0</v>
      </c>
      <c r="AF734" s="18">
        <v>0</v>
      </c>
      <c r="AG734" s="18">
        <v>0</v>
      </c>
      <c r="AH734" s="18">
        <v>0</v>
      </c>
      <c r="AI734" s="18">
        <f t="shared" ref="AI734:AI735" si="74">Z734-AA734+AB734+AC734+AD734-AE734-AF734+AG734-AH734</f>
        <v>231.72</v>
      </c>
    </row>
    <row r="735" spans="1:35" x14ac:dyDescent="0.2">
      <c r="A735" s="13" t="s">
        <v>6539</v>
      </c>
      <c r="B735" s="13" t="s">
        <v>38</v>
      </c>
      <c r="C735" s="14" t="s">
        <v>43</v>
      </c>
      <c r="D735" s="13" t="s">
        <v>38</v>
      </c>
      <c r="E735" s="13" t="s">
        <v>38</v>
      </c>
      <c r="F735" s="19" t="s">
        <v>6540</v>
      </c>
      <c r="G735" s="13" t="s">
        <v>38</v>
      </c>
      <c r="H735" s="20">
        <v>45648</v>
      </c>
      <c r="I735" s="13" t="str">
        <f t="shared" si="69"/>
        <v>12-2024</v>
      </c>
      <c r="J735" s="19">
        <f t="shared" si="70"/>
        <v>2024</v>
      </c>
      <c r="K735" s="227" t="s">
        <v>2475</v>
      </c>
      <c r="L735" s="13" t="s">
        <v>473</v>
      </c>
      <c r="M735" s="13" t="s">
        <v>474</v>
      </c>
      <c r="N735" s="13" t="s">
        <v>35</v>
      </c>
      <c r="O735" s="13" t="s">
        <v>36</v>
      </c>
      <c r="P735" s="13" t="s">
        <v>38</v>
      </c>
      <c r="Q735" s="19" t="s">
        <v>56</v>
      </c>
      <c r="R735" s="13" t="s">
        <v>38</v>
      </c>
      <c r="S735" s="13" t="s">
        <v>39</v>
      </c>
      <c r="T735" s="15">
        <v>1</v>
      </c>
      <c r="U735" s="228" t="s">
        <v>3784</v>
      </c>
      <c r="V735" s="19" t="s">
        <v>2173</v>
      </c>
      <c r="W735" s="16">
        <v>360</v>
      </c>
      <c r="X735" s="17">
        <f t="shared" si="71"/>
        <v>360</v>
      </c>
      <c r="Y735" s="18">
        <f t="shared" si="72"/>
        <v>310.33999999999997</v>
      </c>
      <c r="Z735" s="18">
        <v>0</v>
      </c>
      <c r="AA735" s="18">
        <v>0</v>
      </c>
      <c r="AB735" s="18">
        <v>0</v>
      </c>
      <c r="AC735" s="18">
        <f t="shared" si="73"/>
        <v>49.65</v>
      </c>
      <c r="AD735" s="18">
        <v>0</v>
      </c>
      <c r="AE735" s="18">
        <v>0</v>
      </c>
      <c r="AF735" s="18">
        <v>0</v>
      </c>
      <c r="AG735" s="18">
        <v>0</v>
      </c>
      <c r="AH735" s="18">
        <v>0</v>
      </c>
      <c r="AI735" s="18">
        <f t="shared" si="74"/>
        <v>49.65</v>
      </c>
    </row>
    <row r="736" spans="1:35" x14ac:dyDescent="0.2">
      <c r="A736" s="13" t="s">
        <v>6541</v>
      </c>
      <c r="B736" s="13" t="s">
        <v>38</v>
      </c>
      <c r="C736" s="14" t="s">
        <v>43</v>
      </c>
      <c r="D736" s="13" t="s">
        <v>38</v>
      </c>
      <c r="E736" s="13" t="s">
        <v>38</v>
      </c>
      <c r="F736" s="19" t="s">
        <v>6542</v>
      </c>
      <c r="G736" s="13" t="s">
        <v>38</v>
      </c>
      <c r="H736" s="20">
        <v>45639</v>
      </c>
      <c r="I736" s="13" t="str">
        <f t="shared" si="69"/>
        <v>12-2024</v>
      </c>
      <c r="J736" s="19">
        <f t="shared" si="70"/>
        <v>2024</v>
      </c>
      <c r="K736" s="227" t="s">
        <v>2475</v>
      </c>
      <c r="L736" s="13" t="s">
        <v>475</v>
      </c>
      <c r="M736" s="13" t="s">
        <v>476</v>
      </c>
      <c r="N736" s="13" t="s">
        <v>35</v>
      </c>
      <c r="O736" s="13" t="s">
        <v>36</v>
      </c>
      <c r="P736" s="13" t="s">
        <v>38</v>
      </c>
      <c r="Q736" s="19" t="s">
        <v>56</v>
      </c>
      <c r="R736" s="13" t="s">
        <v>38</v>
      </c>
      <c r="S736" s="13" t="s">
        <v>1190</v>
      </c>
      <c r="T736" s="15">
        <v>20.2319</v>
      </c>
      <c r="U736" s="228" t="s">
        <v>3785</v>
      </c>
      <c r="V736" s="19" t="s">
        <v>480</v>
      </c>
      <c r="W736" s="16">
        <v>15.99</v>
      </c>
      <c r="X736" s="17">
        <f t="shared" si="71"/>
        <v>323.51</v>
      </c>
      <c r="Y736" s="18">
        <f t="shared" ref="Y736" si="75">X736</f>
        <v>323.51</v>
      </c>
      <c r="Z736" s="18">
        <v>0</v>
      </c>
      <c r="AA736" s="18">
        <v>0</v>
      </c>
      <c r="AB736" s="18">
        <v>0</v>
      </c>
      <c r="AC736" s="18">
        <f t="shared" si="73"/>
        <v>51.76</v>
      </c>
      <c r="AD736" s="18">
        <v>0</v>
      </c>
      <c r="AE736" s="18">
        <v>0</v>
      </c>
      <c r="AF736" s="18">
        <v>0</v>
      </c>
      <c r="AG736" s="18">
        <v>0</v>
      </c>
      <c r="AH736" s="18">
        <v>0</v>
      </c>
      <c r="AI736" s="18">
        <f>Y736+Z736-AA736+AB736+AC736+AD736-AE736-AF736+AG736-AH736</f>
        <v>375.27</v>
      </c>
    </row>
    <row r="737" spans="1:35" x14ac:dyDescent="0.2">
      <c r="A737" s="13" t="s">
        <v>6543</v>
      </c>
      <c r="B737" s="13" t="s">
        <v>38</v>
      </c>
      <c r="C737" s="14" t="s">
        <v>43</v>
      </c>
      <c r="D737" s="13" t="s">
        <v>38</v>
      </c>
      <c r="E737" s="13" t="s">
        <v>38</v>
      </c>
      <c r="F737" s="19" t="s">
        <v>6544</v>
      </c>
      <c r="G737" s="13" t="s">
        <v>38</v>
      </c>
      <c r="H737" s="20">
        <v>45629</v>
      </c>
      <c r="I737" s="13" t="str">
        <f t="shared" si="69"/>
        <v>12-2024</v>
      </c>
      <c r="J737" s="19">
        <f t="shared" si="70"/>
        <v>2024</v>
      </c>
      <c r="K737" s="227" t="s">
        <v>2474</v>
      </c>
      <c r="L737" s="13" t="s">
        <v>469</v>
      </c>
      <c r="M737" s="13" t="s">
        <v>470</v>
      </c>
      <c r="N737" s="13" t="s">
        <v>35</v>
      </c>
      <c r="O737" s="13" t="s">
        <v>36</v>
      </c>
      <c r="P737" s="13" t="s">
        <v>38</v>
      </c>
      <c r="Q737" s="19" t="s">
        <v>46</v>
      </c>
      <c r="R737" s="13" t="s">
        <v>38</v>
      </c>
      <c r="S737" s="13" t="s">
        <v>39</v>
      </c>
      <c r="T737" s="15">
        <v>1</v>
      </c>
      <c r="U737" s="228" t="s">
        <v>3785</v>
      </c>
      <c r="V737" s="19" t="s">
        <v>6158</v>
      </c>
      <c r="W737" s="16">
        <v>430.17</v>
      </c>
      <c r="X737" s="17">
        <f t="shared" si="71"/>
        <v>430.17</v>
      </c>
      <c r="Y737" s="18">
        <f>X737</f>
        <v>430.17</v>
      </c>
      <c r="Z737" s="18">
        <v>0</v>
      </c>
      <c r="AA737" s="18">
        <v>0</v>
      </c>
      <c r="AB737" s="18">
        <v>0</v>
      </c>
      <c r="AC737" s="18">
        <f t="shared" si="73"/>
        <v>68.83</v>
      </c>
      <c r="AD737" s="18">
        <v>0</v>
      </c>
      <c r="AE737" s="18">
        <v>0</v>
      </c>
      <c r="AF737" s="18">
        <v>0</v>
      </c>
      <c r="AG737" s="18">
        <v>0</v>
      </c>
      <c r="AH737" s="18">
        <v>0</v>
      </c>
      <c r="AI737" s="18">
        <f t="shared" ref="AI737:AI742" si="76">Y737+Z737-AA737+AB737+AC737+AD737-AE737-AF737+AG737-AH737</f>
        <v>499</v>
      </c>
    </row>
    <row r="738" spans="1:35" x14ac:dyDescent="0.2">
      <c r="A738" s="13" t="s">
        <v>6545</v>
      </c>
      <c r="B738" s="13" t="s">
        <v>38</v>
      </c>
      <c r="C738" s="14" t="s">
        <v>43</v>
      </c>
      <c r="D738" s="13" t="s">
        <v>38</v>
      </c>
      <c r="E738" s="13" t="s">
        <v>38</v>
      </c>
      <c r="F738" s="19" t="s">
        <v>6546</v>
      </c>
      <c r="G738" s="13" t="s">
        <v>38</v>
      </c>
      <c r="H738" s="20">
        <v>45653</v>
      </c>
      <c r="I738" s="13" t="str">
        <f t="shared" si="69"/>
        <v>12-2024</v>
      </c>
      <c r="J738" s="19">
        <f t="shared" si="70"/>
        <v>2024</v>
      </c>
      <c r="K738" s="227" t="s">
        <v>2474</v>
      </c>
      <c r="L738" s="13" t="s">
        <v>469</v>
      </c>
      <c r="M738" s="13" t="s">
        <v>470</v>
      </c>
      <c r="N738" s="13" t="s">
        <v>35</v>
      </c>
      <c r="O738" s="13" t="s">
        <v>36</v>
      </c>
      <c r="P738" s="13" t="s">
        <v>38</v>
      </c>
      <c r="Q738" s="19" t="s">
        <v>46</v>
      </c>
      <c r="R738" s="13" t="s">
        <v>38</v>
      </c>
      <c r="S738" s="13" t="s">
        <v>39</v>
      </c>
      <c r="T738" s="15">
        <v>1</v>
      </c>
      <c r="U738" s="228" t="s">
        <v>3785</v>
      </c>
      <c r="V738" s="19" t="s">
        <v>6158</v>
      </c>
      <c r="W738" s="16">
        <v>430.17</v>
      </c>
      <c r="X738" s="17">
        <f t="shared" si="71"/>
        <v>430.17</v>
      </c>
      <c r="Y738" s="18">
        <f t="shared" ref="Y738:Y742" si="77">X738</f>
        <v>430.17</v>
      </c>
      <c r="Z738" s="18">
        <v>0</v>
      </c>
      <c r="AA738" s="18">
        <v>0</v>
      </c>
      <c r="AB738" s="18">
        <v>0</v>
      </c>
      <c r="AC738" s="18">
        <f t="shared" si="73"/>
        <v>68.83</v>
      </c>
      <c r="AD738" s="18">
        <v>0</v>
      </c>
      <c r="AE738" s="18">
        <v>0</v>
      </c>
      <c r="AF738" s="18">
        <v>0</v>
      </c>
      <c r="AG738" s="18">
        <v>0</v>
      </c>
      <c r="AH738" s="18">
        <v>0</v>
      </c>
      <c r="AI738" s="18">
        <f t="shared" si="76"/>
        <v>499</v>
      </c>
    </row>
    <row r="739" spans="1:35" x14ac:dyDescent="0.2">
      <c r="A739" s="13" t="s">
        <v>6547</v>
      </c>
      <c r="B739" s="13" t="s">
        <v>38</v>
      </c>
      <c r="C739" s="14" t="s">
        <v>43</v>
      </c>
      <c r="D739" s="13" t="s">
        <v>38</v>
      </c>
      <c r="E739" s="13" t="s">
        <v>38</v>
      </c>
      <c r="F739" s="19" t="s">
        <v>6548</v>
      </c>
      <c r="G739" s="13" t="s">
        <v>38</v>
      </c>
      <c r="H739" s="20">
        <v>45639</v>
      </c>
      <c r="I739" s="13" t="str">
        <f t="shared" si="69"/>
        <v>12-2024</v>
      </c>
      <c r="J739" s="19">
        <f t="shared" si="70"/>
        <v>2024</v>
      </c>
      <c r="K739" s="227" t="s">
        <v>2474</v>
      </c>
      <c r="L739" s="13" t="s">
        <v>469</v>
      </c>
      <c r="M739" s="13" t="s">
        <v>470</v>
      </c>
      <c r="N739" s="13" t="s">
        <v>35</v>
      </c>
      <c r="O739" s="13" t="s">
        <v>36</v>
      </c>
      <c r="P739" s="13" t="s">
        <v>38</v>
      </c>
      <c r="Q739" s="19" t="s">
        <v>46</v>
      </c>
      <c r="R739" s="13" t="s">
        <v>38</v>
      </c>
      <c r="S739" s="13" t="s">
        <v>39</v>
      </c>
      <c r="T739" s="15">
        <v>1</v>
      </c>
      <c r="U739" s="228" t="s">
        <v>3785</v>
      </c>
      <c r="V739" s="19" t="s">
        <v>6158</v>
      </c>
      <c r="W739" s="16">
        <v>430.17</v>
      </c>
      <c r="X739" s="17">
        <f t="shared" si="71"/>
        <v>430.17</v>
      </c>
      <c r="Y739" s="18">
        <f t="shared" si="77"/>
        <v>430.17</v>
      </c>
      <c r="Z739" s="18">
        <v>0</v>
      </c>
      <c r="AA739" s="18">
        <v>0</v>
      </c>
      <c r="AB739" s="18">
        <v>0</v>
      </c>
      <c r="AC739" s="18">
        <f t="shared" si="73"/>
        <v>68.83</v>
      </c>
      <c r="AD739" s="18">
        <v>0</v>
      </c>
      <c r="AE739" s="18">
        <v>0</v>
      </c>
      <c r="AF739" s="18">
        <v>0</v>
      </c>
      <c r="AG739" s="18">
        <v>0</v>
      </c>
      <c r="AH739" s="18">
        <v>0</v>
      </c>
      <c r="AI739" s="18">
        <f t="shared" si="76"/>
        <v>499</v>
      </c>
    </row>
    <row r="740" spans="1:35" x14ac:dyDescent="0.2">
      <c r="A740" s="13" t="s">
        <v>6549</v>
      </c>
      <c r="B740" s="13" t="s">
        <v>38</v>
      </c>
      <c r="C740" s="14" t="s">
        <v>43</v>
      </c>
      <c r="D740" s="13" t="s">
        <v>38</v>
      </c>
      <c r="E740" s="13" t="s">
        <v>38</v>
      </c>
      <c r="F740" s="19" t="s">
        <v>6550</v>
      </c>
      <c r="G740" s="13" t="s">
        <v>38</v>
      </c>
      <c r="H740" s="20">
        <v>45649</v>
      </c>
      <c r="I740" s="13" t="str">
        <f t="shared" si="69"/>
        <v>12-2024</v>
      </c>
      <c r="J740" s="19">
        <f t="shared" si="70"/>
        <v>2024</v>
      </c>
      <c r="K740" s="227" t="s">
        <v>2474</v>
      </c>
      <c r="L740" s="304" t="s">
        <v>6591</v>
      </c>
      <c r="M740" s="13" t="s">
        <v>6592</v>
      </c>
      <c r="N740" s="13" t="s">
        <v>35</v>
      </c>
      <c r="O740" s="13" t="s">
        <v>36</v>
      </c>
      <c r="P740" s="13" t="s">
        <v>38</v>
      </c>
      <c r="Q740" s="19" t="s">
        <v>46</v>
      </c>
      <c r="R740" s="13" t="s">
        <v>38</v>
      </c>
      <c r="S740" s="13" t="s">
        <v>39</v>
      </c>
      <c r="T740" s="15">
        <v>1</v>
      </c>
      <c r="U740" s="228" t="s">
        <v>3785</v>
      </c>
      <c r="V740" s="19" t="s">
        <v>6675</v>
      </c>
      <c r="W740" s="16">
        <v>300.86</v>
      </c>
      <c r="X740" s="17">
        <f t="shared" si="71"/>
        <v>300.86</v>
      </c>
      <c r="Y740" s="18">
        <f t="shared" si="77"/>
        <v>300.86</v>
      </c>
      <c r="Z740" s="18">
        <v>0</v>
      </c>
      <c r="AA740" s="18">
        <v>0</v>
      </c>
      <c r="AB740" s="18">
        <v>0</v>
      </c>
      <c r="AC740" s="18">
        <f>ROUND(Y740*0.16,2)</f>
        <v>48.14</v>
      </c>
      <c r="AD740" s="18">
        <v>0</v>
      </c>
      <c r="AE740" s="18">
        <v>0</v>
      </c>
      <c r="AF740" s="18">
        <v>0</v>
      </c>
      <c r="AG740" s="18">
        <v>0</v>
      </c>
      <c r="AH740" s="18">
        <v>0</v>
      </c>
      <c r="AI740" s="18">
        <f t="shared" si="76"/>
        <v>349</v>
      </c>
    </row>
    <row r="741" spans="1:35" x14ac:dyDescent="0.2">
      <c r="A741" s="13" t="s">
        <v>6551</v>
      </c>
      <c r="B741" s="13" t="s">
        <v>38</v>
      </c>
      <c r="C741" s="14" t="s">
        <v>43</v>
      </c>
      <c r="D741" s="13" t="s">
        <v>38</v>
      </c>
      <c r="E741" s="13" t="s">
        <v>38</v>
      </c>
      <c r="F741" s="19" t="s">
        <v>6552</v>
      </c>
      <c r="G741" s="13" t="s">
        <v>38</v>
      </c>
      <c r="H741" s="20">
        <v>45635</v>
      </c>
      <c r="I741" s="13" t="str">
        <f t="shared" si="69"/>
        <v>12-2024</v>
      </c>
      <c r="J741" s="19">
        <f t="shared" si="70"/>
        <v>2024</v>
      </c>
      <c r="K741" s="227" t="s">
        <v>2474</v>
      </c>
      <c r="L741" s="13" t="s">
        <v>6593</v>
      </c>
      <c r="M741" s="13" t="s">
        <v>6594</v>
      </c>
      <c r="N741" s="13" t="s">
        <v>35</v>
      </c>
      <c r="O741" s="13" t="s">
        <v>36</v>
      </c>
      <c r="P741" s="13" t="s">
        <v>38</v>
      </c>
      <c r="Q741" s="19" t="s">
        <v>46</v>
      </c>
      <c r="R741" s="13" t="s">
        <v>38</v>
      </c>
      <c r="S741" s="13" t="s">
        <v>39</v>
      </c>
      <c r="T741" s="15">
        <v>1</v>
      </c>
      <c r="U741" s="228" t="s">
        <v>3785</v>
      </c>
      <c r="V741" s="19" t="s">
        <v>6676</v>
      </c>
      <c r="W741" s="16">
        <f>204.31+43.84</f>
        <v>248.15</v>
      </c>
      <c r="X741" s="17">
        <f t="shared" si="71"/>
        <v>248.15</v>
      </c>
      <c r="Y741" s="18">
        <f t="shared" si="77"/>
        <v>248.15</v>
      </c>
      <c r="Z741" s="18">
        <v>0</v>
      </c>
      <c r="AA741" s="18">
        <v>0</v>
      </c>
      <c r="AB741" s="18">
        <v>0</v>
      </c>
      <c r="AC741" s="18">
        <f t="shared" ref="AC741:AC742" si="78">ROUND(Y741*0.16,2)</f>
        <v>39.700000000000003</v>
      </c>
      <c r="AD741" s="18">
        <v>0</v>
      </c>
      <c r="AE741" s="18">
        <v>0</v>
      </c>
      <c r="AF741" s="18">
        <v>0</v>
      </c>
      <c r="AG741" s="18">
        <v>0</v>
      </c>
      <c r="AH741" s="18">
        <v>0</v>
      </c>
      <c r="AI741" s="18">
        <f t="shared" si="76"/>
        <v>287.85000000000002</v>
      </c>
    </row>
    <row r="742" spans="1:35" x14ac:dyDescent="0.2">
      <c r="A742" s="13" t="s">
        <v>6553</v>
      </c>
      <c r="B742" s="13" t="s">
        <v>38</v>
      </c>
      <c r="C742" s="14" t="s">
        <v>43</v>
      </c>
      <c r="D742" s="13" t="s">
        <v>38</v>
      </c>
      <c r="E742" s="13" t="s">
        <v>38</v>
      </c>
      <c r="F742" s="19" t="s">
        <v>6554</v>
      </c>
      <c r="G742" s="13" t="s">
        <v>38</v>
      </c>
      <c r="H742" s="20">
        <v>45649</v>
      </c>
      <c r="I742" s="13" t="str">
        <f t="shared" si="69"/>
        <v>12-2024</v>
      </c>
      <c r="J742" s="19">
        <f t="shared" si="70"/>
        <v>2024</v>
      </c>
      <c r="K742" s="227" t="s">
        <v>2474</v>
      </c>
      <c r="L742" s="13" t="s">
        <v>6595</v>
      </c>
      <c r="M742" s="13" t="s">
        <v>6596</v>
      </c>
      <c r="N742" s="13" t="s">
        <v>35</v>
      </c>
      <c r="O742" s="13" t="s">
        <v>36</v>
      </c>
      <c r="P742" s="13" t="s">
        <v>38</v>
      </c>
      <c r="Q742" s="19" t="s">
        <v>46</v>
      </c>
      <c r="R742" s="13" t="s">
        <v>38</v>
      </c>
      <c r="S742" s="13" t="s">
        <v>39</v>
      </c>
      <c r="T742" s="15">
        <v>1</v>
      </c>
      <c r="U742" s="228" t="s">
        <v>3785</v>
      </c>
      <c r="V742" s="19" t="s">
        <v>6677</v>
      </c>
      <c r="W742" s="16">
        <v>309.48</v>
      </c>
      <c r="X742" s="17">
        <f t="shared" si="71"/>
        <v>309.48</v>
      </c>
      <c r="Y742" s="18">
        <f t="shared" si="77"/>
        <v>309.48</v>
      </c>
      <c r="Z742" s="18">
        <v>0</v>
      </c>
      <c r="AA742" s="18">
        <v>0</v>
      </c>
      <c r="AB742" s="18">
        <v>0</v>
      </c>
      <c r="AC742" s="18">
        <f t="shared" si="78"/>
        <v>49.52</v>
      </c>
      <c r="AD742" s="18">
        <v>0</v>
      </c>
      <c r="AE742" s="18">
        <v>0</v>
      </c>
      <c r="AF742" s="18">
        <v>0</v>
      </c>
      <c r="AG742" s="18">
        <v>0</v>
      </c>
      <c r="AH742" s="18">
        <v>0</v>
      </c>
      <c r="AI742" s="18">
        <f t="shared" si="76"/>
        <v>359</v>
      </c>
    </row>
    <row r="743" spans="1:35" x14ac:dyDescent="0.2">
      <c r="A743" s="287"/>
      <c r="B743" s="287"/>
      <c r="C743" s="288"/>
      <c r="D743" s="287"/>
      <c r="E743" s="287"/>
      <c r="F743" s="289"/>
      <c r="G743" s="287"/>
      <c r="H743" s="290"/>
      <c r="I743" s="287"/>
      <c r="J743" s="289"/>
      <c r="K743" s="289"/>
      <c r="L743" s="287"/>
      <c r="M743" s="287"/>
      <c r="N743" s="287"/>
      <c r="O743" s="287"/>
      <c r="P743" s="287"/>
      <c r="Q743" s="289"/>
      <c r="R743" s="287"/>
      <c r="S743" s="287"/>
      <c r="T743" s="291"/>
      <c r="U743" s="291"/>
      <c r="V743" s="289"/>
      <c r="W743" s="289"/>
      <c r="X743" s="293"/>
      <c r="Y743" s="293"/>
      <c r="Z743" s="293"/>
      <c r="AA743" s="293"/>
      <c r="AB743" s="293"/>
      <c r="AC743" s="293"/>
      <c r="AD743" s="293"/>
      <c r="AE743" s="293"/>
      <c r="AF743" s="293"/>
      <c r="AG743" s="293"/>
      <c r="AH743" s="293"/>
      <c r="AI743" s="293"/>
    </row>
  </sheetData>
  <autoFilter ref="A2:AJ742" xr:uid="{C3F5FD06-749D-4FB1-B143-91B24263AFB4}"/>
  <dataValidations count="2">
    <dataValidation type="list" allowBlank="1" showInputMessage="1" showErrorMessage="1" sqref="K3:K743" xr:uid="{4B39D30F-7653-4769-8A2E-1E7F3A70BAF6}">
      <formula1>",Por definir,SADCAL,Tlacuaches"</formula1>
    </dataValidation>
    <dataValidation type="list" allowBlank="1" showInputMessage="1" showErrorMessage="1" sqref="U3:U743" xr:uid="{0E57B545-4B86-486C-AFF2-DB9D5F972140}">
      <formula1>"Costo de ventas,Costo de servicios,Gasto,Depreciable"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6EA9D-B115-47B8-A33E-C2B64171AF31}">
  <dimension ref="A3:G16"/>
  <sheetViews>
    <sheetView workbookViewId="0">
      <pane ySplit="3" topLeftCell="A4" activePane="bottomLeft" state="frozen"/>
      <selection pane="bottomLeft" activeCell="B10" sqref="B10"/>
    </sheetView>
  </sheetViews>
  <sheetFormatPr baseColWidth="10" defaultRowHeight="12.75" x14ac:dyDescent="0.2"/>
  <cols>
    <col min="1" max="1" width="16" bestFit="1" customWidth="1"/>
    <col min="2" max="2" width="18" bestFit="1" customWidth="1"/>
    <col min="3" max="3" width="17" bestFit="1" customWidth="1"/>
    <col min="4" max="4" width="18.7109375" bestFit="1" customWidth="1"/>
    <col min="5" max="5" width="17.42578125" bestFit="1" customWidth="1"/>
    <col min="6" max="6" width="13.85546875" bestFit="1" customWidth="1"/>
    <col min="7" max="7" width="10.5703125" bestFit="1" customWidth="1"/>
  </cols>
  <sheetData>
    <row r="3" spans="1:7" x14ac:dyDescent="0.2">
      <c r="A3" s="286" t="s">
        <v>2495</v>
      </c>
      <c r="B3" t="s">
        <v>2499</v>
      </c>
      <c r="C3" t="s">
        <v>5465</v>
      </c>
      <c r="D3" t="s">
        <v>5466</v>
      </c>
      <c r="E3" t="s">
        <v>5467</v>
      </c>
      <c r="F3" t="s">
        <v>2506</v>
      </c>
      <c r="G3" t="s">
        <v>2504</v>
      </c>
    </row>
    <row r="4" spans="1:7" x14ac:dyDescent="0.2">
      <c r="A4" s="124" t="s">
        <v>1090</v>
      </c>
      <c r="B4" s="97">
        <v>24465.57</v>
      </c>
      <c r="C4" s="97">
        <v>0</v>
      </c>
      <c r="D4" s="97">
        <v>466</v>
      </c>
      <c r="E4" s="97">
        <v>0</v>
      </c>
      <c r="F4" s="97">
        <v>0</v>
      </c>
      <c r="G4" s="97">
        <v>3914.46</v>
      </c>
    </row>
    <row r="5" spans="1:7" x14ac:dyDescent="0.2">
      <c r="A5" s="124" t="s">
        <v>1092</v>
      </c>
      <c r="B5" s="97">
        <v>15197.700000000004</v>
      </c>
      <c r="C5" s="97">
        <v>0</v>
      </c>
      <c r="D5" s="97">
        <v>323.37</v>
      </c>
      <c r="E5" s="97">
        <v>16.57</v>
      </c>
      <c r="F5" s="97">
        <v>0</v>
      </c>
      <c r="G5" s="97">
        <v>2431.6400000000003</v>
      </c>
    </row>
    <row r="6" spans="1:7" x14ac:dyDescent="0.2">
      <c r="A6" s="124" t="s">
        <v>1093</v>
      </c>
      <c r="B6" s="97">
        <v>29187.959999999992</v>
      </c>
      <c r="C6" s="97">
        <v>0</v>
      </c>
      <c r="D6" s="97">
        <v>4259.29</v>
      </c>
      <c r="E6" s="97">
        <v>4.76</v>
      </c>
      <c r="F6" s="97">
        <v>0</v>
      </c>
      <c r="G6" s="97">
        <v>4670.2499999999991</v>
      </c>
    </row>
    <row r="7" spans="1:7" x14ac:dyDescent="0.2">
      <c r="A7" s="124" t="s">
        <v>2496</v>
      </c>
      <c r="B7" s="97">
        <v>51637.549999999988</v>
      </c>
      <c r="C7" s="97">
        <v>0</v>
      </c>
      <c r="D7" s="97">
        <v>259</v>
      </c>
      <c r="E7" s="97">
        <v>53.699999999999996</v>
      </c>
      <c r="F7" s="97">
        <v>3.16</v>
      </c>
      <c r="G7" s="97">
        <v>8261.9700000000012</v>
      </c>
    </row>
    <row r="8" spans="1:7" x14ac:dyDescent="0.2">
      <c r="A8" s="124" t="s">
        <v>2497</v>
      </c>
      <c r="B8" s="97">
        <v>80161.739999999991</v>
      </c>
      <c r="C8" s="97">
        <v>0</v>
      </c>
      <c r="D8" s="97">
        <v>1567.16</v>
      </c>
      <c r="E8" s="97">
        <v>182.95000000000002</v>
      </c>
      <c r="F8" s="97">
        <v>0</v>
      </c>
      <c r="G8" s="97">
        <v>12825.880000000003</v>
      </c>
    </row>
    <row r="9" spans="1:7" x14ac:dyDescent="0.2">
      <c r="A9" s="124" t="s">
        <v>2595</v>
      </c>
      <c r="B9" s="97">
        <v>55458.360000000015</v>
      </c>
      <c r="C9" s="97">
        <v>0</v>
      </c>
      <c r="D9" s="97">
        <v>3902.03</v>
      </c>
      <c r="E9" s="97">
        <v>47.069999999999993</v>
      </c>
      <c r="F9" s="97">
        <v>0</v>
      </c>
      <c r="G9" s="97">
        <v>8873.2700000000023</v>
      </c>
    </row>
    <row r="10" spans="1:7" x14ac:dyDescent="0.2">
      <c r="A10" s="124" t="s">
        <v>3208</v>
      </c>
      <c r="B10" s="97">
        <v>104382.80999999997</v>
      </c>
      <c r="C10" s="97">
        <v>0</v>
      </c>
      <c r="D10" s="97">
        <v>4504.88</v>
      </c>
      <c r="E10" s="97">
        <v>65.19</v>
      </c>
      <c r="F10" s="97">
        <v>0</v>
      </c>
      <c r="G10" s="97">
        <v>16701.27</v>
      </c>
    </row>
    <row r="11" spans="1:7" x14ac:dyDescent="0.2">
      <c r="A11" s="124" t="s">
        <v>3865</v>
      </c>
      <c r="B11" s="97">
        <v>33998.230000000003</v>
      </c>
      <c r="C11" s="97">
        <v>0</v>
      </c>
      <c r="D11" s="97">
        <v>761.51</v>
      </c>
      <c r="E11" s="97">
        <v>80.470000000000013</v>
      </c>
      <c r="F11" s="97">
        <v>0</v>
      </c>
      <c r="G11" s="97">
        <v>5439.7199999999993</v>
      </c>
    </row>
    <row r="12" spans="1:7" x14ac:dyDescent="0.2">
      <c r="A12" s="124" t="s">
        <v>4375</v>
      </c>
      <c r="B12" s="97">
        <v>54086.609999999993</v>
      </c>
      <c r="C12" s="97">
        <v>0</v>
      </c>
      <c r="D12" s="97">
        <v>3082.7400000000002</v>
      </c>
      <c r="E12" s="97">
        <v>536.06999999999994</v>
      </c>
      <c r="F12" s="97">
        <v>480.15</v>
      </c>
      <c r="G12" s="97">
        <v>8653.81</v>
      </c>
    </row>
    <row r="13" spans="1:7" x14ac:dyDescent="0.2">
      <c r="A13" s="124" t="s">
        <v>5462</v>
      </c>
      <c r="B13" s="97">
        <v>33391.799999999996</v>
      </c>
      <c r="C13" s="97">
        <v>132.41</v>
      </c>
      <c r="D13" s="97">
        <v>306.25</v>
      </c>
      <c r="E13" s="97">
        <v>176.34</v>
      </c>
      <c r="F13" s="97">
        <v>480.15</v>
      </c>
      <c r="G13" s="97">
        <v>5353.2500000000009</v>
      </c>
    </row>
    <row r="14" spans="1:7" x14ac:dyDescent="0.2">
      <c r="A14" s="124" t="s">
        <v>5571</v>
      </c>
      <c r="B14" s="97">
        <v>60667.649999999987</v>
      </c>
      <c r="C14" s="97">
        <v>0</v>
      </c>
      <c r="D14" s="97">
        <v>4759.05</v>
      </c>
      <c r="E14" s="97">
        <v>310.76</v>
      </c>
      <c r="F14" s="97">
        <v>480.15</v>
      </c>
      <c r="G14" s="97">
        <v>9706.8399999999965</v>
      </c>
    </row>
    <row r="15" spans="1:7" x14ac:dyDescent="0.2">
      <c r="A15" s="312" t="s">
        <v>6232</v>
      </c>
      <c r="B15" s="132">
        <v>111763.76999999996</v>
      </c>
      <c r="C15" s="132">
        <v>0</v>
      </c>
      <c r="D15" s="132">
        <v>1680.9</v>
      </c>
      <c r="E15" s="132">
        <v>164.2</v>
      </c>
      <c r="F15" s="132">
        <v>800.25</v>
      </c>
      <c r="G15" s="132">
        <v>17882.200000000008</v>
      </c>
    </row>
    <row r="16" spans="1:7" x14ac:dyDescent="0.2">
      <c r="A16" s="124" t="s">
        <v>2199</v>
      </c>
      <c r="B16" s="97">
        <v>654399.74999999977</v>
      </c>
      <c r="C16" s="97">
        <v>132.41</v>
      </c>
      <c r="D16" s="97">
        <v>25872.18</v>
      </c>
      <c r="E16" s="97">
        <v>1638.08</v>
      </c>
      <c r="F16" s="97">
        <v>2243.86</v>
      </c>
      <c r="G16" s="97">
        <v>104714.56000000001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Desglose pago</vt:lpstr>
      <vt:lpstr>PP ISR</vt:lpstr>
      <vt:lpstr>IVA</vt:lpstr>
      <vt:lpstr>Ingresos24</vt:lpstr>
      <vt:lpstr>Egresos24</vt:lpstr>
      <vt:lpstr>Contribuciones</vt:lpstr>
      <vt:lpstr>Retenciones</vt:lpstr>
      <vt:lpstr>Emitidos</vt:lpstr>
      <vt:lpstr>Recibidos</vt:lpstr>
      <vt:lpstr>NominaEdoMex</vt:lpstr>
      <vt:lpstr>Dispersion Ingresos</vt:lpstr>
      <vt:lpstr>Clasif Egresos</vt:lpstr>
      <vt:lpstr>Dispersion gastos</vt:lpstr>
      <vt:lpstr>DIOT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CENOBIO RAMIREZ</dc:creator>
  <cp:lastModifiedBy>JOSE ANTONIO CENOBIO RAMIREZ</cp:lastModifiedBy>
  <dcterms:created xsi:type="dcterms:W3CDTF">2024-04-14T01:16:53Z</dcterms:created>
  <dcterms:modified xsi:type="dcterms:W3CDTF">2025-02-21T06:21:51Z</dcterms:modified>
</cp:coreProperties>
</file>